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4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_rels/externalLink4.xml.rels" ContentType="application/vnd.openxmlformats-package.relationships+xml"/>
  <Override PartName="/xl/externalLinks/_rels/externalLink3.xml.rels" ContentType="application/vnd.openxmlformats-package.relationships+xml"/>
  <Override PartName="/xl/externalLinks/_rels/externalLink2.xml.rels" ContentType="application/vnd.openxmlformats-package.relationships+xml"/>
  <Override PartName="/xl/externalLinks/_rels/externalLink1.xml.rels" ContentType="application/vnd.openxmlformats-package.relationships+xml"/>
  <Override PartName="/xl/externalLinks/_rels/externalLink5.xml.rels" ContentType="application/vnd.openxmlformats-package.relationships+xml"/>
  <Override PartName="/xl/externalLinks/externalLink1.xml" ContentType="application/vnd.openxmlformats-officedocument.spreadsheetml.externalLink+xml"/>
  <Override PartName="/xl/externalLinks/externalLink5.xml" ContentType="application/vnd.openxmlformats-officedocument.spreadsheetml.externalLink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pol." sheetId="1" state="visible" r:id="rId2"/>
    <sheet name="vegetační up." sheetId="2" state="visible" r:id="rId3"/>
    <sheet name="elektro" sheetId="3" state="visible" r:id="rId4"/>
    <sheet name="vodovod" sheetId="4" state="visible" r:id="rId5"/>
    <sheet name="kanalizace" sheetId="5" state="visible" r:id="rId6"/>
  </sheets>
  <externalReferences>
    <externalReference r:id="rId7"/>
    <externalReference r:id="rId8"/>
    <externalReference r:id="rId9"/>
    <externalReference r:id="rId10"/>
    <externalReference r:id="rId11"/>
  </externalReferences>
  <definedNames>
    <definedName function="false" hidden="false" localSheetId="2" name="_xlnm.Print_Area" vbProcedure="false">elektro!$A$1:$G$87</definedName>
    <definedName function="false" hidden="false" localSheetId="2" name="_xlnm.Print_Titles" vbProcedure="false">elektro!$1:$4</definedName>
    <definedName function="false" hidden="false" localSheetId="4" name="_xlnm.Print_Area" vbProcedure="false">kanalizace!$A$1:$G$289</definedName>
    <definedName function="false" hidden="false" localSheetId="4" name="_xlnm.Print_Titles" vbProcedure="false">kanalizace!$1:$4</definedName>
    <definedName function="false" hidden="false" localSheetId="0" name="_xlnm.Print_Area" vbProcedure="false">'pol.'!$A$1:$H$171</definedName>
    <definedName function="false" hidden="false" localSheetId="0" name="_xlnm.Print_Titles" vbProcedure="false">'pol.'!$1:$4</definedName>
    <definedName function="false" hidden="false" localSheetId="1" name="_xlnm.Print_Area" vbProcedure="false">'vegetační up.'!$A$1:$H$73</definedName>
    <definedName function="false" hidden="false" localSheetId="1" name="_xlnm.Print_Titles" vbProcedure="false">'vegetační up.'!$1:$4</definedName>
    <definedName function="false" hidden="false" localSheetId="3" name="_xlnm.Print_Area" vbProcedure="false">vodovod!$A$1:$G$91</definedName>
    <definedName function="false" hidden="false" localSheetId="3" name="_xlnm.Print_Titles" vbProcedure="false">vodovod!$1:$4</definedName>
    <definedName function="false" hidden="false" name="cisloobjektu" vbProcedure="false">'[4]Krycí list'!$A$4</definedName>
    <definedName function="false" hidden="false" name="cislostavby" vbProcedure="false">'[4]Krycí list'!$A$6</definedName>
    <definedName function="false" hidden="false" name="Dodavka" vbProcedure="false">[4]Rekapitulace!$G$12</definedName>
    <definedName function="false" hidden="false" name="Dodavka0" vbProcedure="false">elektro!#ref!</definedName>
    <definedName function="false" hidden="false" name="HSV" vbProcedure="false">[4]Rekapitulace!$E$12</definedName>
    <definedName function="false" hidden="false" name="HSV0" vbProcedure="false">elektro!#ref!</definedName>
    <definedName function="false" hidden="false" name="HZS" vbProcedure="false">[4]Rekapitulace!$I$12</definedName>
    <definedName function="false" hidden="false" name="HZS0" vbProcedure="false">elektro!#ref!</definedName>
    <definedName function="false" hidden="false" name="Mont" vbProcedure="false">[4]Rekapitulace!$H$12</definedName>
    <definedName function="false" hidden="false" name="Montaz0" vbProcedure="false">elektro!#ref!</definedName>
    <definedName function="false" hidden="false" name="nazevobjektu" vbProcedure="false">'[4]Krycí list'!$C$4</definedName>
    <definedName function="false" hidden="false" name="nazevstavby" vbProcedure="false">'[4]Krycí list'!$C$6</definedName>
    <definedName function="false" hidden="false" name="PocetMJ" vbProcedure="false">'[4]Krycí list'!$G$7</definedName>
    <definedName function="false" hidden="false" name="PSV" vbProcedure="false">[4]Rekapitulace!$F$12</definedName>
    <definedName function="false" hidden="false" name="PSV0" vbProcedure="false">elektro!#ref!</definedName>
    <definedName function="false" hidden="false" name="SazbaDPH1" vbProcedure="false">'[3]Krycí list'!$C$30</definedName>
    <definedName function="false" hidden="false" name="SazbaDPH2" vbProcedure="false">'[3]Krycí list'!$C$32</definedName>
    <definedName function="false" hidden="false" name="SloupecCC" vbProcedure="false">elektro!#ref!</definedName>
    <definedName function="false" hidden="false" name="SloupecCisloPol" vbProcedure="false">elektro!#ref!</definedName>
    <definedName function="false" hidden="false" name="SloupecJC" vbProcedure="false">elektro!#ref!</definedName>
    <definedName function="false" hidden="false" name="SloupecMJ" vbProcedure="false">elektro!#ref!</definedName>
    <definedName function="false" hidden="false" name="SloupecMnozstvi" vbProcedure="false">elektro!#ref!</definedName>
    <definedName function="false" hidden="false" name="SloupecNazPol" vbProcedure="false">elektro!#ref!</definedName>
    <definedName function="false" hidden="false" name="SloupecPC" vbProcedure="false">elektro!#ref!</definedName>
    <definedName function="false" hidden="false" name="Typ" vbProcedure="false">elektro!#ref!</definedName>
    <definedName function="false" hidden="false" name="VRN" vbProcedure="false">[4]Rekapitulace!$H$18</definedName>
    <definedName function="false" hidden="false" name="VRNKc" vbProcedure="false">[3]rekapitulace!#ref!</definedName>
    <definedName function="false" hidden="false" name="VRNnazev" vbProcedure="false">[3]rekapitulace!#ref!</definedName>
    <definedName function="false" hidden="false" name="VRNproc" vbProcedure="false">[3]rekapitulace!#ref!</definedName>
    <definedName function="false" hidden="false" name="VRNzakl" vbProcedure="false">[3]rekapitulace!#ref!</definedName>
    <definedName function="false" hidden="false" localSheetId="1" name="cisloobjektu" vbProcedure="false">'[2]Krycí list'!$A$4</definedName>
    <definedName function="false" hidden="false" localSheetId="1" name="cislostavby" vbProcedure="false">'[2]Krycí list'!$A$6</definedName>
    <definedName function="false" hidden="false" localSheetId="1" name="Dodavka" vbProcedure="false">[2]Rekapitulace!$G$13</definedName>
    <definedName function="false" hidden="false" localSheetId="1" name="Dodavka0" vbProcedure="false">[5]elektro!#ref!</definedName>
    <definedName function="false" hidden="false" localSheetId="1" name="HSV" vbProcedure="false">[2]Rekapitulace!$E$13</definedName>
    <definedName function="false" hidden="false" localSheetId="1" name="HSV0" vbProcedure="false">[5]elektro!#ref!</definedName>
    <definedName function="false" hidden="false" localSheetId="1" name="HZS" vbProcedure="false">[2]Rekapitulace!$I$13</definedName>
    <definedName function="false" hidden="false" localSheetId="1" name="HZS0" vbProcedure="false">[5]elektro!#ref!</definedName>
    <definedName function="false" hidden="false" localSheetId="1" name="Mont" vbProcedure="false">[2]Rekapitulace!$H$13</definedName>
    <definedName function="false" hidden="false" localSheetId="1" name="Montaz0" vbProcedure="false">[5]elektro!#ref!</definedName>
    <definedName function="false" hidden="false" localSheetId="1" name="nazevobjektu" vbProcedure="false">'[2]Krycí list'!$C$4</definedName>
    <definedName function="false" hidden="false" localSheetId="1" name="nazevstavby" vbProcedure="false">'[2]Krycí list'!$C$6</definedName>
    <definedName function="false" hidden="false" localSheetId="1" name="PocetMJ" vbProcedure="false">'[2]Krycí list'!$G$7</definedName>
    <definedName function="false" hidden="false" localSheetId="1" name="PSV" vbProcedure="false">[2]Rekapitulace!$F$13</definedName>
    <definedName function="false" hidden="false" localSheetId="1" name="PSV0" vbProcedure="false">[5]elektro!#ref!</definedName>
    <definedName function="false" hidden="false" localSheetId="1" name="Typ" vbProcedure="false">[5]elektro!#ref!</definedName>
    <definedName function="false" hidden="false" localSheetId="1" name="VRN" vbProcedure="false">[2]Rekapitulace!$H$19</definedName>
    <definedName function="false" hidden="false" localSheetId="2" name="solver_lin" vbProcedure="false">0</definedName>
    <definedName function="false" hidden="false" localSheetId="2" name="solver_num" vbProcedure="false">0</definedName>
    <definedName function="false" hidden="false" localSheetId="2" name="solver_opt" vbProcedure="false">elektro!#ref!</definedName>
    <definedName function="false" hidden="false" localSheetId="2" name="solver_typ" vbProcedure="false">1</definedName>
    <definedName function="false" hidden="false" localSheetId="2" name="solver_val" vbProcedure="false">0</definedName>
    <definedName function="false" hidden="false" localSheetId="3" name="cisloobjektu" vbProcedure="false">'[3]Krycí list'!$A$5</definedName>
    <definedName function="false" hidden="false" localSheetId="3" name="cislostavby" vbProcedure="false">'[3]Krycí list'!$A$7</definedName>
    <definedName function="false" hidden="false" localSheetId="3" name="Dodavka" vbProcedure="false">vodovod!#ref!</definedName>
    <definedName function="false" hidden="false" localSheetId="3" name="Dodavka0" vbProcedure="false">vodovod!#ref!</definedName>
    <definedName function="false" hidden="false" localSheetId="3" name="HSV" vbProcedure="false">vodovod!$G$90</definedName>
    <definedName function="false" hidden="false" localSheetId="3" name="HSV0" vbProcedure="false">vodovod!#ref!</definedName>
    <definedName function="false" hidden="false" localSheetId="3" name="HZS" vbProcedure="false">vodovod!#ref!</definedName>
    <definedName function="false" hidden="false" localSheetId="3" name="HZS0" vbProcedure="false">vodovod!#ref!</definedName>
    <definedName function="false" hidden="false" localSheetId="3" name="Mont" vbProcedure="false">vodovod!#ref!</definedName>
    <definedName function="false" hidden="false" localSheetId="3" name="Montaz0" vbProcedure="false">vodovod!#ref!</definedName>
    <definedName function="false" hidden="false" localSheetId="3" name="nazevobjektu" vbProcedure="false">'[3]Krycí list'!$C$5</definedName>
    <definedName function="false" hidden="false" localSheetId="3" name="nazevstavby" vbProcedure="false">'[3]Krycí list'!$C$7</definedName>
    <definedName function="false" hidden="false" localSheetId="3" name="PocetMJ" vbProcedure="false">'[3]Krycí list'!$G$6</definedName>
    <definedName function="false" hidden="false" localSheetId="3" name="PSV" vbProcedure="false">vodovod!$F$90</definedName>
    <definedName function="false" hidden="false" localSheetId="3" name="PSV0" vbProcedure="false">vodovod!#ref!</definedName>
    <definedName function="false" hidden="false" localSheetId="3" name="SloupecCC" vbProcedure="false">vodovod!#ref!</definedName>
    <definedName function="false" hidden="false" localSheetId="3" name="SloupecCisloPol" vbProcedure="false">vodovod!#ref!</definedName>
    <definedName function="false" hidden="false" localSheetId="3" name="SloupecJC" vbProcedure="false">vodovod!#ref!</definedName>
    <definedName function="false" hidden="false" localSheetId="3" name="SloupecMJ" vbProcedure="false">vodovod!#ref!</definedName>
    <definedName function="false" hidden="false" localSheetId="3" name="SloupecMnozstvi" vbProcedure="false">vodovod!#ref!</definedName>
    <definedName function="false" hidden="false" localSheetId="3" name="SloupecNazPol" vbProcedure="false">vodovod!#ref!</definedName>
    <definedName function="false" hidden="false" localSheetId="3" name="SloupecPC" vbProcedure="false">vodovod!#ref!</definedName>
    <definedName function="false" hidden="false" localSheetId="3" name="solver_lin" vbProcedure="false">0</definedName>
    <definedName function="false" hidden="false" localSheetId="3" name="solver_num" vbProcedure="false">0</definedName>
    <definedName function="false" hidden="false" localSheetId="3" name="solver_opt" vbProcedure="false">vodovod!#ref!</definedName>
    <definedName function="false" hidden="false" localSheetId="3" name="solver_typ" vbProcedure="false">1</definedName>
    <definedName function="false" hidden="false" localSheetId="3" name="solver_val" vbProcedure="false">0</definedName>
    <definedName function="false" hidden="false" localSheetId="3" name="Typ" vbProcedure="false">vodovod!#ref!</definedName>
    <definedName function="false" hidden="false" localSheetId="3" name="VRN" vbProcedure="false">[3]Rekapitulace!$H$28</definedName>
    <definedName function="false" hidden="false" localSheetId="4" name="cisloobjektu" vbProcedure="false">'[1]Krycí list'!$A$5</definedName>
    <definedName function="false" hidden="false" localSheetId="4" name="cislostavby" vbProcedure="false">'[1]Krycí list'!$A$7</definedName>
    <definedName function="false" hidden="false" localSheetId="4" name="Dodavka" vbProcedure="false">[1]Rekapitulace!$G$15</definedName>
    <definedName function="false" hidden="false" localSheetId="4" name="Dodavka0" vbProcedure="false">kanalizace!#ref!</definedName>
    <definedName function="false" hidden="false" localSheetId="4" name="HSV" vbProcedure="false">[1]Rekapitulace!$E$15</definedName>
    <definedName function="false" hidden="false" localSheetId="4" name="HSV0" vbProcedure="false">kanalizace!#ref!</definedName>
    <definedName function="false" hidden="false" localSheetId="4" name="HZS" vbProcedure="false">[1]Rekapitulace!$I$15</definedName>
    <definedName function="false" hidden="false" localSheetId="4" name="HZS0" vbProcedure="false">kanalizace!#ref!</definedName>
    <definedName function="false" hidden="false" localSheetId="4" name="Mont" vbProcedure="false">[1]Rekapitulace!$H$15</definedName>
    <definedName function="false" hidden="false" localSheetId="4" name="Montaz0" vbProcedure="false">kanalizace!#ref!</definedName>
    <definedName function="false" hidden="false" localSheetId="4" name="nazevobjektu" vbProcedure="false">'[1]Krycí list'!$C$5</definedName>
    <definedName function="false" hidden="false" localSheetId="4" name="nazevstavby" vbProcedure="false">'[1]Krycí list'!$C$7</definedName>
    <definedName function="false" hidden="false" localSheetId="4" name="PocetMJ" vbProcedure="false">'[1]Krycí list'!$G$6</definedName>
    <definedName function="false" hidden="false" localSheetId="4" name="PSV" vbProcedure="false">[1]Rekapitulace!$F$15</definedName>
    <definedName function="false" hidden="false" localSheetId="4" name="PSV0" vbProcedure="false">kanalizace!#ref!</definedName>
    <definedName function="false" hidden="false" localSheetId="4" name="SazbaDPH1" vbProcedure="false">'[1]Krycí list'!$C$30</definedName>
    <definedName function="false" hidden="false" localSheetId="4" name="SazbaDPH2" vbProcedure="false">'[1]Krycí list'!$C$32</definedName>
    <definedName function="false" hidden="false" localSheetId="4" name="SloupecCC" vbProcedure="false">kanalizace!#ref!</definedName>
    <definedName function="false" hidden="false" localSheetId="4" name="SloupecCisloPol" vbProcedure="false">kanalizace!#ref!</definedName>
    <definedName function="false" hidden="false" localSheetId="4" name="SloupecJC" vbProcedure="false">kanalizace!#ref!</definedName>
    <definedName function="false" hidden="false" localSheetId="4" name="SloupecMJ" vbProcedure="false">kanalizace!#ref!</definedName>
    <definedName function="false" hidden="false" localSheetId="4" name="SloupecMnozstvi" vbProcedure="false">kanalizace!#ref!</definedName>
    <definedName function="false" hidden="false" localSheetId="4" name="SloupecNazPol" vbProcedure="false">kanalizace!#ref!</definedName>
    <definedName function="false" hidden="false" localSheetId="4" name="SloupecPC" vbProcedure="false">kanalizace!#ref!</definedName>
    <definedName function="false" hidden="false" localSheetId="4" name="solver_lin" vbProcedure="false">0</definedName>
    <definedName function="false" hidden="false" localSheetId="4" name="solver_num" vbProcedure="false">0</definedName>
    <definedName function="false" hidden="false" localSheetId="4" name="solver_opt" vbProcedure="false">kanalizace!#ref!</definedName>
    <definedName function="false" hidden="false" localSheetId="4" name="solver_typ" vbProcedure="false">1</definedName>
    <definedName function="false" hidden="false" localSheetId="4" name="solver_val" vbProcedure="false">0</definedName>
    <definedName function="false" hidden="false" localSheetId="4" name="Typ" vbProcedure="false">kanalizace!#ref!</definedName>
    <definedName function="false" hidden="false" localSheetId="4" name="VRN" vbProcedure="false">[1]Rekapitulace!$H$28</definedName>
    <definedName function="false" hidden="false" localSheetId="4" name="VRNKc" vbProcedure="false">[1]rekapitulace!#ref!</definedName>
    <definedName function="false" hidden="false" localSheetId="4" name="VRNnazev" vbProcedure="false">[1]rekapitulace!#ref!</definedName>
    <definedName function="false" hidden="false" localSheetId="4" name="VRNproc" vbProcedure="false">[1]rekapitulace!#ref!</definedName>
    <definedName function="false" hidden="false" localSheetId="4" name="VRNzakl" vbProcedure="false">[1]rekapitulace!#ref!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<sst xmlns="http://schemas.openxmlformats.org/spreadsheetml/2006/main" count="1652" uniqueCount="954">
  <si>
    <r>
      <rPr>
        <b val="true"/>
        <sz val="10"/>
        <rFont val="Arial"/>
        <family val="2"/>
        <charset val="238"/>
      </rPr>
      <t xml:space="preserve">stavba : Hřbitov Český Krumlov</t>
    </r>
    <r>
      <rPr>
        <sz val="10"/>
        <rFont val="Arial"/>
        <family val="2"/>
        <charset val="238"/>
      </rPr>
      <t xml:space="preserve"> - Hřbitovní ul.</t>
    </r>
  </si>
  <si>
    <t xml:space="preserve">SO 02  Soupis prací</t>
  </si>
  <si>
    <t xml:space="preserve">                   listopad 2020</t>
  </si>
  <si>
    <t xml:space="preserve"> Investor : Město Český Krumlov Náměstí Svornosti 1</t>
  </si>
  <si>
    <t xml:space="preserve">Stavební část</t>
  </si>
  <si>
    <t xml:space="preserve">pol.č.</t>
  </si>
  <si>
    <t xml:space="preserve">Kód</t>
  </si>
  <si>
    <t xml:space="preserve">Popis</t>
  </si>
  <si>
    <t xml:space="preserve">MJ</t>
  </si>
  <si>
    <t xml:space="preserve">počet</t>
  </si>
  <si>
    <t xml:space="preserve">Jedn. cena</t>
  </si>
  <si>
    <t xml:space="preserve">Cena</t>
  </si>
  <si>
    <t xml:space="preserve">CS</t>
  </si>
  <si>
    <t xml:space="preserve">Jedn. hmotn.</t>
  </si>
  <si>
    <t xml:space="preserve">Hmotnost</t>
  </si>
  <si>
    <t xml:space="preserve">Jedn. suť</t>
  </si>
  <si>
    <t xml:space="preserve">Suť</t>
  </si>
  <si>
    <t xml:space="preserve">Bourání konstrukcí</t>
  </si>
  <si>
    <t xml:space="preserve">1</t>
  </si>
  <si>
    <t xml:space="preserve">Bourání základů z betonu prostého</t>
  </si>
  <si>
    <r>
      <rPr>
        <sz val="9"/>
        <rFont val="Arial"/>
        <family val="2"/>
        <charset val="238"/>
      </rPr>
      <t xml:space="preserve">m</t>
    </r>
    <r>
      <rPr>
        <vertAlign val="superscript"/>
        <sz val="9"/>
        <rFont val="Arial"/>
        <family val="2"/>
        <charset val="238"/>
      </rPr>
      <t xml:space="preserve">3</t>
    </r>
  </si>
  <si>
    <t xml:space="preserve">URS 2021/I</t>
  </si>
  <si>
    <t xml:space="preserve">nádrž voda</t>
  </si>
  <si>
    <t xml:space="preserve">1,0*1,4*0,25</t>
  </si>
  <si>
    <t xml:space="preserve">2</t>
  </si>
  <si>
    <t xml:space="preserve">Bourání zdiva nadzákladového z betonu prostého přes 1 m3</t>
  </si>
  <si>
    <t xml:space="preserve">(1,0+1,4-0,4)*0,20*0,9*2</t>
  </si>
  <si>
    <r>
      <rPr>
        <b val="true"/>
        <i val="true"/>
        <sz val="10"/>
        <rFont val="Arial"/>
        <family val="2"/>
        <charset val="238"/>
      </rPr>
      <t xml:space="preserve">Zpevněné plochy</t>
    </r>
    <r>
      <rPr>
        <i val="true"/>
        <sz val="10"/>
        <rFont val="Arial"/>
        <family val="2"/>
        <charset val="238"/>
      </rPr>
      <t xml:space="preserve"> - předpoklad 20% ručně 80% strojně</t>
    </r>
  </si>
  <si>
    <t xml:space="preserve">Asfaltové plochy = živice 100 mm+200 mm ŠD</t>
  </si>
  <si>
    <t xml:space="preserve">m2</t>
  </si>
  <si>
    <r>
      <rPr>
        <b val="true"/>
        <i val="true"/>
        <sz val="9"/>
        <rFont val="Arial"/>
        <family val="2"/>
        <charset val="238"/>
      </rPr>
      <t xml:space="preserve">poznámka</t>
    </r>
    <r>
      <rPr>
        <i val="true"/>
        <sz val="9"/>
        <rFont val="Arial"/>
        <family val="2"/>
        <charset val="238"/>
      </rPr>
      <t xml:space="preserve"> : všechny výměry jsou určené digitálně z výkresů.</t>
    </r>
  </si>
  <si>
    <r>
      <rPr>
        <sz val="9"/>
        <rFont val="Arial"/>
        <family val="2"/>
        <charset val="238"/>
      </rPr>
      <t xml:space="preserve">Odstranění podkladu z kameniva drceného tl 200 mm </t>
    </r>
    <r>
      <rPr>
        <u val="single"/>
        <sz val="9"/>
        <rFont val="Arial"/>
        <family val="2"/>
        <charset val="238"/>
      </rPr>
      <t xml:space="preserve">ručně</t>
    </r>
  </si>
  <si>
    <r>
      <rPr>
        <sz val="9"/>
        <rFont val="Arial"/>
        <family val="2"/>
        <charset val="238"/>
      </rPr>
      <t xml:space="preserve">m</t>
    </r>
    <r>
      <rPr>
        <vertAlign val="superscript"/>
        <sz val="9"/>
        <rFont val="Arial"/>
        <family val="2"/>
        <charset val="238"/>
      </rPr>
      <t xml:space="preserve">2</t>
    </r>
  </si>
  <si>
    <r>
      <rPr>
        <sz val="9"/>
        <rFont val="Arial"/>
        <family val="2"/>
        <charset val="238"/>
      </rPr>
      <t xml:space="preserve">Odstranění podkladu z kameniva drceného tl 200 mm </t>
    </r>
    <r>
      <rPr>
        <u val="single"/>
        <sz val="9"/>
        <rFont val="Arial"/>
        <family val="2"/>
        <charset val="238"/>
      </rPr>
      <t xml:space="preserve">strojně</t>
    </r>
    <r>
      <rPr>
        <sz val="9"/>
        <rFont val="Arial"/>
        <family val="2"/>
        <charset val="238"/>
      </rPr>
      <t xml:space="preserve"> pl přes 50 do 200 m2</t>
    </r>
  </si>
  <si>
    <r>
      <rPr>
        <sz val="9"/>
        <rFont val="Arial"/>
        <family val="2"/>
        <charset val="238"/>
      </rPr>
      <t xml:space="preserve">Odstranění podkladů nebo krytů </t>
    </r>
    <r>
      <rPr>
        <u val="single"/>
        <sz val="9"/>
        <rFont val="Arial"/>
        <family val="2"/>
        <charset val="238"/>
      </rPr>
      <t xml:space="preserve">ručně</t>
    </r>
    <r>
      <rPr>
        <sz val="9"/>
        <rFont val="Arial"/>
        <family val="2"/>
        <charset val="238"/>
      </rPr>
      <t xml:space="preserve"> s přemístěním hmot na skládku na vzdálenost do 3 m nebo s naložením na dopravní prostředek živičných, o tl. vrstvy přes 50 do 100 mm</t>
    </r>
  </si>
  <si>
    <r>
      <rPr>
        <sz val="9"/>
        <rFont val="Arial"/>
        <family val="2"/>
        <charset val="238"/>
      </rPr>
      <t xml:space="preserve">Odstranění podkladu živičného tl 100 mm </t>
    </r>
    <r>
      <rPr>
        <u val="single"/>
        <sz val="9"/>
        <rFont val="Arial"/>
        <family val="2"/>
        <charset val="238"/>
      </rPr>
      <t xml:space="preserve">strojně</t>
    </r>
    <r>
      <rPr>
        <sz val="9"/>
        <rFont val="Arial"/>
        <family val="2"/>
        <charset val="238"/>
      </rPr>
      <t xml:space="preserve"> pl přes 200 m2</t>
    </r>
  </si>
  <si>
    <t xml:space="preserve">Vytrhání obrub s vybouráním lože, s přemístěním hmot na skládku na vzdálenost do 3 m nebo s naložením na dopravní prostředek z krajníků nebo obrubníků stojatých</t>
  </si>
  <si>
    <t xml:space="preserve">m</t>
  </si>
  <si>
    <t xml:space="preserve">979024443</t>
  </si>
  <si>
    <t xml:space="preserve">Očištění vybouraných obrubníků a krajníků silničních</t>
  </si>
  <si>
    <r>
      <rPr>
        <sz val="9"/>
        <rFont val="Arial"/>
        <family val="2"/>
        <charset val="238"/>
      </rPr>
      <t xml:space="preserve">Řezání stávajícího živičného krytu hl do 100 mm </t>
    </r>
    <r>
      <rPr>
        <i val="true"/>
        <sz val="9"/>
        <rFont val="Arial"/>
        <family val="2"/>
        <charset val="238"/>
      </rPr>
      <t xml:space="preserve">- odhadem</t>
    </r>
  </si>
  <si>
    <t xml:space="preserve">Odvoz suti a vybouraných hmot na skládku nebo meziskládku do 1 km se složením</t>
  </si>
  <si>
    <t xml:space="preserve">t</t>
  </si>
  <si>
    <t xml:space="preserve">Příplatek k odvozu suti a vybouraných hmot na skládku ZKD 1 km přes 1 km - 14x</t>
  </si>
  <si>
    <t xml:space="preserve">Poplatek za uložení na skládce (skládkovné) odpadu asfaltového bez dehtu kód odpadu 17 03 02</t>
  </si>
  <si>
    <t xml:space="preserve">Poplatek za uložení na skládce (skládkovné) zeminy a kamení kód odpadu 17 05 04</t>
  </si>
  <si>
    <t xml:space="preserve">Poplatek za uložení na skládce (skládkovné) stavebního odpadu betonového kód odpadu 17 01 01</t>
  </si>
  <si>
    <t xml:space="preserve">Zemní práce</t>
  </si>
  <si>
    <t xml:space="preserve">Sejmutí ornice plochy přes 500 m2 tl vrstvy do 200 mm strojně</t>
  </si>
  <si>
    <t xml:space="preserve">plocha dle podkladů projektanta</t>
  </si>
  <si>
    <t xml:space="preserve">Hloubení rýh nezapažených š do 800 mm v hornině třídy těžitelnosti I, skupiny 3 objem přes 100 m3 strojně</t>
  </si>
  <si>
    <t xml:space="preserve">zástěna b</t>
  </si>
  <si>
    <t xml:space="preserve">(1,35*0,55+3,55*0,35)*(0,71-0,49)</t>
  </si>
  <si>
    <r>
      <rPr>
        <i val="true"/>
        <sz val="9"/>
        <rFont val="Arial"/>
        <family val="2"/>
        <charset val="238"/>
      </rPr>
      <t xml:space="preserve">m</t>
    </r>
    <r>
      <rPr>
        <i val="true"/>
        <vertAlign val="superscript"/>
        <sz val="9"/>
        <rFont val="Arial"/>
        <family val="2"/>
        <charset val="238"/>
      </rPr>
      <t xml:space="preserve">3</t>
    </r>
  </si>
  <si>
    <t xml:space="preserve">zástěna c</t>
  </si>
  <si>
    <t xml:space="preserve">(0,55*1,5+0,35*(1,5+2,77))*(0,71-0,49)</t>
  </si>
  <si>
    <t xml:space="preserve">lavičky 01</t>
  </si>
  <si>
    <t xml:space="preserve">0,5*0,5*0,6*2*0</t>
  </si>
  <si>
    <t xml:space="preserve">lavičky 02</t>
  </si>
  <si>
    <t xml:space="preserve">0,25*0,25*0,75*2*10</t>
  </si>
  <si>
    <t xml:space="preserve">lavičky 03</t>
  </si>
  <si>
    <t xml:space="preserve">0,5*0,5*0,5*2*5</t>
  </si>
  <si>
    <t xml:space="preserve">drenáže</t>
  </si>
  <si>
    <t xml:space="preserve">480*0,32*0,3*0,3</t>
  </si>
  <si>
    <r>
      <rPr>
        <sz val="9"/>
        <rFont val="Arial"/>
        <family val="2"/>
        <charset val="238"/>
      </rPr>
      <t xml:space="preserve">Odkopávky a prokopávky nezapažené v hornině třídy těžitelnosti I, skupiny 3 objem do 1000 m3</t>
    </r>
    <r>
      <rPr>
        <u val="single"/>
        <sz val="9"/>
        <rFont val="Arial"/>
        <family val="2"/>
        <charset val="238"/>
      </rPr>
      <t xml:space="preserve"> strojně</t>
    </r>
  </si>
  <si>
    <t xml:space="preserve">skladba R1 m2</t>
  </si>
  <si>
    <r>
      <rPr>
        <i val="true"/>
        <sz val="11"/>
        <color rgb="FF000000"/>
        <rFont val="Segoe UI"/>
        <family val="2"/>
        <charset val="238"/>
      </rPr>
      <t xml:space="preserve">m</t>
    </r>
    <r>
      <rPr>
        <i val="true"/>
        <vertAlign val="superscript"/>
        <sz val="11"/>
        <color rgb="FF000000"/>
        <rFont val="Segoe UI"/>
        <family val="2"/>
        <charset val="238"/>
      </rPr>
      <t xml:space="preserve">3</t>
    </r>
  </si>
  <si>
    <t xml:space="preserve">skladba R2 m2</t>
  </si>
  <si>
    <t xml:space="preserve">skladba R3 m2</t>
  </si>
  <si>
    <t xml:space="preserve">skladba R4 m2</t>
  </si>
  <si>
    <t xml:space="preserve">skladba R5 m2</t>
  </si>
  <si>
    <t xml:space="preserve">skladba R6 bm</t>
  </si>
  <si>
    <t xml:space="preserve">odpočty objemu započteného v bourání a skrývce</t>
  </si>
  <si>
    <t xml:space="preserve">skrývka ornice</t>
  </si>
  <si>
    <t xml:space="preserve">živice </t>
  </si>
  <si>
    <t xml:space="preserve">odkopávky celkem</t>
  </si>
  <si>
    <r>
      <rPr>
        <b val="true"/>
        <i val="true"/>
        <sz val="11"/>
        <color rgb="FF000000"/>
        <rFont val="Segoe UI"/>
        <family val="2"/>
        <charset val="238"/>
      </rPr>
      <t xml:space="preserve">m</t>
    </r>
    <r>
      <rPr>
        <b val="true"/>
        <i val="true"/>
        <vertAlign val="superscript"/>
        <sz val="11"/>
        <color rgb="FF000000"/>
        <rFont val="Segoe UI"/>
        <family val="2"/>
        <charset val="238"/>
      </rPr>
      <t xml:space="preserve">3</t>
    </r>
  </si>
  <si>
    <r>
      <rPr>
        <i val="true"/>
        <sz val="9"/>
        <rFont val="Arial"/>
        <family val="2"/>
        <charset val="238"/>
      </rPr>
      <t xml:space="preserve">z toho </t>
    </r>
    <r>
      <rPr>
        <b val="true"/>
        <i val="true"/>
        <sz val="9"/>
        <rFont val="Arial"/>
        <family val="2"/>
        <charset val="238"/>
      </rPr>
      <t xml:space="preserve">strojně</t>
    </r>
    <r>
      <rPr>
        <i val="true"/>
        <sz val="9"/>
        <rFont val="Arial"/>
        <family val="2"/>
        <charset val="238"/>
      </rPr>
      <t xml:space="preserve"> odhadem 90%</t>
    </r>
  </si>
  <si>
    <t xml:space="preserve">m3</t>
  </si>
  <si>
    <r>
      <rPr>
        <i val="true"/>
        <sz val="9"/>
        <rFont val="Arial"/>
        <family val="2"/>
        <charset val="238"/>
      </rPr>
      <t xml:space="preserve">z toho</t>
    </r>
    <r>
      <rPr>
        <b val="true"/>
        <i val="true"/>
        <sz val="9"/>
        <rFont val="Arial"/>
        <family val="2"/>
        <charset val="238"/>
      </rPr>
      <t xml:space="preserve"> ručně</t>
    </r>
    <r>
      <rPr>
        <i val="true"/>
        <sz val="9"/>
        <rFont val="Arial"/>
        <family val="2"/>
        <charset val="238"/>
      </rPr>
      <t xml:space="preserve"> (kolem stromů atd.) odhadem 10%</t>
    </r>
  </si>
  <si>
    <r>
      <rPr>
        <sz val="9"/>
        <rFont val="Arial"/>
        <family val="2"/>
        <charset val="238"/>
      </rPr>
      <t xml:space="preserve">Odkopávky a prokopávky v hornině třídy těžitelnosti I, skupiny 3</t>
    </r>
    <r>
      <rPr>
        <u val="single"/>
        <sz val="9"/>
        <rFont val="Arial"/>
        <family val="2"/>
        <charset val="238"/>
      </rPr>
      <t xml:space="preserve"> ručně</t>
    </r>
  </si>
  <si>
    <t xml:space="preserve">Zřízení příložného pažení stěn výkopu hl do 4 m</t>
  </si>
  <si>
    <r>
      <rPr>
        <sz val="9"/>
        <color rgb="FF000000"/>
        <rFont val="Arial"/>
        <family val="2"/>
        <charset val="238"/>
      </rPr>
      <t xml:space="preserve">m</t>
    </r>
    <r>
      <rPr>
        <vertAlign val="superscript"/>
        <sz val="9"/>
        <color rgb="FF000000"/>
        <rFont val="Arial"/>
        <family val="2"/>
        <charset val="238"/>
      </rPr>
      <t xml:space="preserve">2</t>
    </r>
  </si>
  <si>
    <t xml:space="preserve">dle obrubníků =( 690+19)*0,8</t>
  </si>
  <si>
    <r>
      <rPr>
        <i val="true"/>
        <sz val="9"/>
        <color rgb="FF000000"/>
        <rFont val="Arial"/>
        <family val="2"/>
        <charset val="238"/>
      </rPr>
      <t xml:space="preserve">m</t>
    </r>
    <r>
      <rPr>
        <i val="true"/>
        <vertAlign val="superscript"/>
        <sz val="9"/>
        <color rgb="FF000000"/>
        <rFont val="Arial"/>
        <family val="2"/>
        <charset val="238"/>
      </rPr>
      <t xml:space="preserve">2</t>
    </r>
  </si>
  <si>
    <t xml:space="preserve">Odstranění příložného pažení stěn hl do 4 m</t>
  </si>
  <si>
    <t xml:space="preserve"> Úprava pláně vyrovnáním výškových rozdílů strojně v hornině třídy těžitelnosti I, skupiny 1 až 3 se zhutněním</t>
  </si>
  <si>
    <t xml:space="preserve">skladba R1+R2+R3+R4+R6</t>
  </si>
  <si>
    <t xml:space="preserve">Vodorovné přemístění do 10000 m výkopku/sypaniny z horniny třídy těžitelnosti I, skupiny 1 až 3</t>
  </si>
  <si>
    <r>
      <rPr>
        <sz val="9"/>
        <rFont val="Arial"/>
        <family val="2"/>
        <charset val="238"/>
      </rPr>
      <t xml:space="preserve">Příplatek k vodorovnému přemístění výkopku/sypaniny z horniny třídy těžitelnosti I, skupiny 1 až 3 ZKD 1000 m přes 10000 m </t>
    </r>
    <r>
      <rPr>
        <b val="true"/>
        <i val="true"/>
        <sz val="9"/>
        <rFont val="Arial"/>
        <family val="2"/>
        <charset val="238"/>
      </rPr>
      <t xml:space="preserve"> 10x</t>
    </r>
  </si>
  <si>
    <r>
      <rPr>
        <sz val="9"/>
        <rFont val="Arial"/>
        <family val="2"/>
        <charset val="238"/>
      </rPr>
      <t xml:space="preserve">Uložení sypaniny z hornin nesoudržných a sypkých do násypů zhutněných v aktivní zóně silnic a dálnic </t>
    </r>
    <r>
      <rPr>
        <i val="true"/>
        <sz val="9"/>
        <rFont val="Arial"/>
        <family val="2"/>
        <charset val="238"/>
      </rPr>
      <t xml:space="preserve">- odhadem rezerva</t>
    </r>
  </si>
  <si>
    <t xml:space="preserve">Uložení sypaniny na skládky nebo meziskládky</t>
  </si>
  <si>
    <t xml:space="preserve">Základy</t>
  </si>
  <si>
    <t xml:space="preserve">Základové pásy z betonu tř. C 25/30</t>
  </si>
  <si>
    <t xml:space="preserve">(1,35*0,55+3,55*0,35)*0,71</t>
  </si>
  <si>
    <t xml:space="preserve">(0,55*1,5+0,35*(1,5+2,77))*0,71</t>
  </si>
  <si>
    <t xml:space="preserve">Zřízení bednění základových pasů rovného</t>
  </si>
  <si>
    <t xml:space="preserve">(1,7+3,55+0,35+3+1,35+0,55)*0,49</t>
  </si>
  <si>
    <r>
      <rPr>
        <i val="true"/>
        <sz val="9"/>
        <rFont val="Arial"/>
        <family val="2"/>
        <charset val="238"/>
      </rPr>
      <t xml:space="preserve">m</t>
    </r>
    <r>
      <rPr>
        <i val="true"/>
        <vertAlign val="superscript"/>
        <sz val="9"/>
        <rFont val="Arial"/>
        <family val="2"/>
        <charset val="238"/>
      </rPr>
      <t xml:space="preserve">2</t>
    </r>
  </si>
  <si>
    <t xml:space="preserve">(0,55+1,7+2,77+1,7+0,35+1,35*2+4,21)*0,49</t>
  </si>
  <si>
    <t xml:space="preserve">0,5*0,6*4*2*0</t>
  </si>
  <si>
    <t xml:space="preserve">0,25*0,75*4*2*10</t>
  </si>
  <si>
    <t xml:space="preserve">0,5*0,6*4*2*5</t>
  </si>
  <si>
    <t xml:space="preserve">Odstranění bednění základových pasů rovného</t>
  </si>
  <si>
    <t xml:space="preserve">Svislé konstrukce</t>
  </si>
  <si>
    <r>
      <rPr>
        <sz val="9"/>
        <rFont val="Arial"/>
        <family val="2"/>
        <charset val="238"/>
      </rPr>
      <t xml:space="preserve">341321410</t>
    </r>
    <r>
      <rPr>
        <b val="true"/>
        <sz val="9"/>
        <rFont val="Arial"/>
        <family val="2"/>
        <charset val="238"/>
      </rPr>
      <t xml:space="preserve">R</t>
    </r>
  </si>
  <si>
    <r>
      <rPr>
        <sz val="9"/>
        <rFont val="Arial"/>
        <family val="2"/>
        <charset val="238"/>
      </rPr>
      <t xml:space="preserve">Stěny nosné z </t>
    </r>
    <r>
      <rPr>
        <u val="single"/>
        <sz val="9"/>
        <rFont val="Arial"/>
        <family val="2"/>
        <charset val="238"/>
      </rPr>
      <t xml:space="preserve">probarveného betonu</t>
    </r>
    <r>
      <rPr>
        <sz val="9"/>
        <rFont val="Arial"/>
        <family val="2"/>
        <charset val="238"/>
      </rPr>
      <t xml:space="preserve"> ze ŽB tř. C 25/30 například RAL 7026  </t>
    </r>
    <r>
      <rPr>
        <i val="true"/>
        <sz val="9"/>
        <rFont val="Arial"/>
        <family val="2"/>
        <charset val="238"/>
      </rPr>
      <t xml:space="preserve">- podrobná specifikace konstrukce viz Technická zpráva</t>
    </r>
  </si>
  <si>
    <t xml:space="preserve">R -pol.</t>
  </si>
  <si>
    <t xml:space="preserve">poznámka :</t>
  </si>
  <si>
    <r>
      <rPr>
        <i val="true"/>
        <sz val="9"/>
        <rFont val="Arial"/>
        <family val="2"/>
        <charset val="238"/>
      </rPr>
      <t xml:space="preserve">JC je včetně dopravy </t>
    </r>
    <r>
      <rPr>
        <i val="true"/>
        <u val="single"/>
        <sz val="9"/>
        <rFont val="Arial"/>
        <family val="2"/>
        <charset val="238"/>
      </rPr>
      <t xml:space="preserve">z "mixu" čerpadlem na místo uložení</t>
    </r>
    <r>
      <rPr>
        <i val="true"/>
        <sz val="9"/>
        <rFont val="Arial"/>
        <family val="2"/>
        <charset val="238"/>
      </rPr>
      <t xml:space="preserve"> !</t>
    </r>
  </si>
  <si>
    <t xml:space="preserve">1,69*(0,15*(3,35-0,35)+0,35*1,5-1,5*0,125*0,5)-0,8*0,4*0,225</t>
  </si>
  <si>
    <t xml:space="preserve">1,69*(0,15*1,65+2,17)+0,35*1,65-1,65*0,125*0,5))-0,8*0,4*0,225</t>
  </si>
  <si>
    <t xml:space="preserve">Zřízení oboustranného bednění nosných nadzákladových zdí</t>
  </si>
  <si>
    <t xml:space="preserve">(0,35+1,35+3+0,15+3,35+1,5*1,1)*1,69+0,225*(0,8+0,4)*2+0,8*0,4</t>
  </si>
  <si>
    <t xml:space="preserve">(0,35+1,65*1,1+2,57+1,65+0,15+1,5*2+2,07)*1,69+0,225*(0,8+0,4)*2+0,8*0,4</t>
  </si>
  <si>
    <t xml:space="preserve">Odstranění oboustranného bednění nosných nadzákladových zdí</t>
  </si>
  <si>
    <r>
      <rPr>
        <sz val="9"/>
        <rFont val="Arial"/>
        <family val="2"/>
        <charset val="238"/>
      </rPr>
      <t xml:space="preserve">Výztuž nosných zdí betonářskou ocelí 10 505 -</t>
    </r>
    <r>
      <rPr>
        <i val="true"/>
        <u val="single"/>
        <sz val="9"/>
        <rFont val="Arial"/>
        <family val="2"/>
        <charset val="238"/>
      </rPr>
      <t xml:space="preserve"> výkres statka = 0,2023+0,2468</t>
    </r>
  </si>
  <si>
    <t xml:space="preserve">Dodatečné vlepování betonářské výztuže včetně vyvrtání a vyčištění otvoru cementovou aktivovanou maltou průměr výztuže 12 mm - statika pol.2</t>
  </si>
  <si>
    <t xml:space="preserve">výztuž pol.2 </t>
  </si>
  <si>
    <t xml:space="preserve">0,15*(15+17)</t>
  </si>
  <si>
    <r>
      <rPr>
        <sz val="9"/>
        <rFont val="Arial"/>
        <family val="2"/>
        <charset val="238"/>
      </rPr>
      <t xml:space="preserve">311351911</t>
    </r>
    <r>
      <rPr>
        <b val="true"/>
        <sz val="9"/>
        <rFont val="Arial"/>
        <family val="2"/>
        <charset val="238"/>
      </rPr>
      <t xml:space="preserve">R</t>
    </r>
  </si>
  <si>
    <r>
      <rPr>
        <b val="true"/>
        <sz val="9"/>
        <rFont val="Arial"/>
        <family val="2"/>
        <charset val="238"/>
      </rPr>
      <t xml:space="preserve">Příplatek k cenám bednění </t>
    </r>
    <r>
      <rPr>
        <sz val="9"/>
        <rFont val="Arial"/>
        <family val="2"/>
        <charset val="238"/>
      </rPr>
      <t xml:space="preserve">nosných nadzákladových zdí za pohledový beton ,bednění bude připraveno například ze systému nosníkového bednění, který umožní dosáhnout vysoké nároky na pohledovost povrchu. </t>
    </r>
    <r>
      <rPr>
        <i val="true"/>
        <sz val="9"/>
        <rFont val="Arial"/>
        <family val="2"/>
        <charset val="238"/>
      </rPr>
      <t xml:space="preserve">Podrobný popis viz Technická zpráva</t>
    </r>
  </si>
  <si>
    <r>
      <rPr>
        <b val="true"/>
        <sz val="10"/>
        <color rgb="FF000080"/>
        <rFont val="Arial"/>
        <family val="2"/>
        <charset val="238"/>
      </rPr>
      <t xml:space="preserve">Komunikace -</t>
    </r>
    <r>
      <rPr>
        <sz val="10"/>
        <color rgb="FF000080"/>
        <rFont val="Arial"/>
        <family val="2"/>
        <charset val="238"/>
      </rPr>
      <t xml:space="preserve"> u všech vrstev zpevněných ploch je nutné dodržet v TZ </t>
    </r>
    <r>
      <rPr>
        <u val="single"/>
        <sz val="10"/>
        <color rgb="FF000080"/>
        <rFont val="Arial"/>
        <family val="2"/>
        <charset val="238"/>
      </rPr>
      <t xml:space="preserve">uvedené ČSN</t>
    </r>
  </si>
  <si>
    <r>
      <rPr>
        <sz val="9"/>
        <color rgb="FF002060"/>
        <rFont val="Arial"/>
        <family val="2"/>
        <charset val="238"/>
      </rPr>
      <t xml:space="preserve">Skladba</t>
    </r>
    <r>
      <rPr>
        <b val="true"/>
        <sz val="9"/>
        <color rgb="FF002060"/>
        <rFont val="Arial"/>
        <family val="2"/>
        <charset val="238"/>
      </rPr>
      <t xml:space="preserve"> R1 Dlažba odseková   </t>
    </r>
  </si>
  <si>
    <t xml:space="preserve">M2</t>
  </si>
  <si>
    <t xml:space="preserve">světlá=175 m2 tmavá 560 m2</t>
  </si>
  <si>
    <r>
      <rPr>
        <sz val="9"/>
        <color rgb="FF002060"/>
        <rFont val="Arial"/>
        <family val="2"/>
        <charset val="238"/>
      </rPr>
      <t xml:space="preserve">Skladba</t>
    </r>
    <r>
      <rPr>
        <b val="true"/>
        <sz val="9"/>
        <color rgb="FF002060"/>
        <rFont val="Arial"/>
        <family val="2"/>
        <charset val="238"/>
      </rPr>
      <t xml:space="preserve"> R2  Mlat pojížděný</t>
    </r>
  </si>
  <si>
    <r>
      <rPr>
        <sz val="9"/>
        <color rgb="FF002060"/>
        <rFont val="Arial"/>
        <family val="2"/>
        <charset val="238"/>
      </rPr>
      <t xml:space="preserve">Skladba</t>
    </r>
    <r>
      <rPr>
        <b val="true"/>
        <sz val="9"/>
        <color rgb="FF002060"/>
        <rFont val="Arial"/>
        <family val="2"/>
        <charset val="238"/>
      </rPr>
      <t xml:space="preserve"> R3 Mlat mezi hroby  </t>
    </r>
  </si>
  <si>
    <r>
      <rPr>
        <sz val="9"/>
        <color rgb="FF002060"/>
        <rFont val="Arial"/>
        <family val="2"/>
        <charset val="238"/>
      </rPr>
      <t xml:space="preserve">Skladba</t>
    </r>
    <r>
      <rPr>
        <b val="true"/>
        <sz val="9"/>
        <color rgb="FF002060"/>
        <rFont val="Arial"/>
        <family val="2"/>
        <charset val="238"/>
      </rPr>
      <t xml:space="preserve"> R4 stěrkotrávník</t>
    </r>
  </si>
  <si>
    <r>
      <rPr>
        <sz val="9"/>
        <color rgb="FF002060"/>
        <rFont val="Arial"/>
        <family val="2"/>
        <charset val="238"/>
      </rPr>
      <t xml:space="preserve">Skladba</t>
    </r>
    <r>
      <rPr>
        <b val="true"/>
        <sz val="9"/>
        <color rgb="FF002060"/>
        <rFont val="Arial"/>
        <family val="2"/>
        <charset val="238"/>
      </rPr>
      <t xml:space="preserve"> R5 podlaha zástěny b+c</t>
    </r>
    <r>
      <rPr>
        <sz val="9"/>
        <color rgb="FF002060"/>
        <rFont val="Arial"/>
        <family val="2"/>
        <charset val="238"/>
      </rPr>
      <t xml:space="preserve"> = 1,35*3+1,5*2,07</t>
    </r>
  </si>
  <si>
    <r>
      <rPr>
        <sz val="9"/>
        <color rgb="FF002060"/>
        <rFont val="Arial"/>
        <family val="2"/>
        <charset val="238"/>
      </rPr>
      <t xml:space="preserve">Skladba</t>
    </r>
    <r>
      <rPr>
        <b val="true"/>
        <sz val="9"/>
        <color rgb="FF002060"/>
        <rFont val="Arial"/>
        <family val="2"/>
        <charset val="238"/>
      </rPr>
      <t xml:space="preserve"> R6 </t>
    </r>
    <r>
      <rPr>
        <sz val="9"/>
        <color rgb="FF002060"/>
        <rFont val="Arial"/>
        <family val="2"/>
        <charset val="238"/>
      </rPr>
      <t xml:space="preserve"> = 242 m2 š.0,5 m+60m2=120 bm</t>
    </r>
  </si>
  <si>
    <t xml:space="preserve">bm</t>
  </si>
  <si>
    <r>
      <rPr>
        <sz val="9"/>
        <rFont val="Arial"/>
        <family val="2"/>
        <charset val="238"/>
      </rPr>
      <t xml:space="preserve">Kladení dlažby z kostek s provedením lože do tl.40 mm, s vyplněním spár, s dvojím beraněním a se smetením přebytečného materiálu na krajnici , do lože z kameniva těženého -</t>
    </r>
    <r>
      <rPr>
        <i val="true"/>
        <u val="single"/>
        <sz val="9"/>
        <rFont val="Arial"/>
        <family val="2"/>
        <charset val="238"/>
      </rPr>
      <t xml:space="preserve"> srovnatelně pro odsekovou dlažbu R1 ,dvoubarevné provedení</t>
    </r>
  </si>
  <si>
    <r>
      <rPr>
        <sz val="9"/>
        <rFont val="Arial"/>
        <family val="2"/>
        <charset val="238"/>
      </rPr>
      <t xml:space="preserve">Dodávka dlažby </t>
    </r>
    <r>
      <rPr>
        <b val="true"/>
        <sz val="9"/>
        <rFont val="Arial"/>
        <family val="2"/>
        <charset val="238"/>
      </rPr>
      <t xml:space="preserve">světlé </t>
    </r>
    <r>
      <rPr>
        <sz val="9"/>
        <rFont val="Arial"/>
        <family val="2"/>
        <charset val="238"/>
      </rPr>
      <t xml:space="preserve"> - DK0115 Odseky od žulových štípaných kostek netříděné  tl.150 mm 1 tuna = cca 6,0 m2</t>
    </r>
  </si>
  <si>
    <t xml:space="preserve">tun</t>
  </si>
  <si>
    <t xml:space="preserve">175 m2/6</t>
  </si>
  <si>
    <r>
      <rPr>
        <sz val="9"/>
        <rFont val="Arial"/>
        <family val="2"/>
        <charset val="238"/>
      </rPr>
      <t xml:space="preserve">Dodávka dlažby </t>
    </r>
    <r>
      <rPr>
        <b val="true"/>
        <sz val="9"/>
        <rFont val="Arial"/>
        <family val="2"/>
        <charset val="238"/>
      </rPr>
      <t xml:space="preserve">tmavé </t>
    </r>
    <r>
      <rPr>
        <sz val="9"/>
        <rFont val="Arial"/>
        <family val="2"/>
        <charset val="238"/>
      </rPr>
      <t xml:space="preserve"> - DK0115 Odseky od žulových štípaných kostek netříděné  tl.150 mm 1 tuna = cca 6,0 m2</t>
    </r>
  </si>
  <si>
    <t xml:space="preserve">560 m2/6</t>
  </si>
  <si>
    <t xml:space="preserve">Podklad ze štěrkodrtě ŠD tl 80 mm - R2+R3</t>
  </si>
  <si>
    <t xml:space="preserve">R2</t>
  </si>
  <si>
    <t xml:space="preserve">R3</t>
  </si>
  <si>
    <t xml:space="preserve">Podklad ze štěrkodrtě ŠD tl 150 mm - R1+R2+R5+R6=bm*0,25</t>
  </si>
  <si>
    <t xml:space="preserve">R1</t>
  </si>
  <si>
    <t xml:space="preserve">R5</t>
  </si>
  <si>
    <t xml:space="preserve">R6 = bm * 0,25</t>
  </si>
  <si>
    <r>
      <rPr>
        <sz val="9"/>
        <rFont val="Arial"/>
        <family val="2"/>
        <charset val="238"/>
      </rPr>
      <t xml:space="preserve">Podklad z kameniva hrubého drceného vel. 32-63 mm </t>
    </r>
    <r>
      <rPr>
        <u val="single"/>
        <sz val="9"/>
        <rFont val="Arial"/>
        <family val="2"/>
        <charset val="238"/>
      </rPr>
      <t xml:space="preserve">tl. 190 mm  -</t>
    </r>
    <r>
      <rPr>
        <i val="true"/>
        <u val="single"/>
        <sz val="9"/>
        <rFont val="Arial"/>
        <family val="2"/>
        <charset val="238"/>
      </rPr>
      <t xml:space="preserve"> srovnatelně</t>
    </r>
    <r>
      <rPr>
        <u val="single"/>
        <sz val="9"/>
        <rFont val="Arial"/>
        <family val="2"/>
        <charset val="238"/>
      </rPr>
      <t xml:space="preserve">  </t>
    </r>
    <r>
      <rPr>
        <i val="true"/>
        <sz val="9"/>
        <rFont val="Arial"/>
        <family val="2"/>
        <charset val="238"/>
      </rPr>
      <t xml:space="preserve">      R4+R6=bm*0,25</t>
    </r>
  </si>
  <si>
    <t xml:space="preserve">R4</t>
  </si>
  <si>
    <t xml:space="preserve">Podklad z kameniva hrubého drceného vel. 32-63 mm tl 220 mm  R2</t>
  </si>
  <si>
    <t xml:space="preserve">Podklad ze směsi stmelené cementem SC C 5/6 (KSC II) tl 150 mm - R1+R5</t>
  </si>
  <si>
    <t xml:space="preserve">Geotextilie pro separaci a filtraci netkaná hmot.do 200 g/m2 </t>
  </si>
  <si>
    <t xml:space="preserve">R1 2x</t>
  </si>
  <si>
    <t xml:space="preserve">R5 2x</t>
  </si>
  <si>
    <t xml:space="preserve">R6 = bm *( 0,25+0,5)</t>
  </si>
  <si>
    <t xml:space="preserve">564850000 R</t>
  </si>
  <si>
    <r>
      <rPr>
        <sz val="9"/>
        <rFont val="Arial"/>
        <family val="2"/>
        <charset val="238"/>
      </rPr>
      <t xml:space="preserve">Zahliněná lomová výsivka fr. 0/4 ML tl.40 mm  - </t>
    </r>
    <r>
      <rPr>
        <i val="true"/>
        <sz val="9"/>
        <rFont val="Arial"/>
        <family val="2"/>
        <charset val="238"/>
      </rPr>
      <t xml:space="preserve">R2+R3</t>
    </r>
  </si>
  <si>
    <t xml:space="preserve">R pol.</t>
  </si>
  <si>
    <t xml:space="preserve">564850002 R</t>
  </si>
  <si>
    <t xml:space="preserve">Štěrkotrávník  tl.150 mm -(10-20% obj. zeminy - kompostu a 80-90% obj. štěrku - zrnitost 0/32-0/45  </t>
  </si>
  <si>
    <t xml:space="preserve">R6</t>
  </si>
  <si>
    <r>
      <rPr>
        <sz val="9"/>
        <rFont val="Arial"/>
        <family val="2"/>
        <charset val="238"/>
      </rPr>
      <t xml:space="preserve">Úprava dlažby na linii, která rozděluje dva odstíny barvy dlažby R01 </t>
    </r>
    <r>
      <rPr>
        <i val="true"/>
        <sz val="9"/>
        <rFont val="Arial"/>
        <family val="2"/>
        <charset val="238"/>
      </rPr>
      <t xml:space="preserve">- srovnatelně</t>
    </r>
  </si>
  <si>
    <t xml:space="preserve">916330000 R</t>
  </si>
  <si>
    <r>
      <rPr>
        <sz val="9"/>
        <rFont val="Arial"/>
        <family val="2"/>
        <charset val="238"/>
      </rPr>
      <t xml:space="preserve">Ocelové obrubníky š. 250 mm, tl. 8 mm,kotvené do betonového lože cca 300x300 mm  označ.</t>
    </r>
    <r>
      <rPr>
        <b val="true"/>
        <sz val="9"/>
        <rFont val="Arial"/>
        <family val="2"/>
        <charset val="238"/>
      </rPr>
      <t xml:space="preserve">06a</t>
    </r>
  </si>
  <si>
    <r>
      <rPr>
        <sz val="9"/>
        <rFont val="Arial"/>
        <family val="2"/>
        <charset val="238"/>
      </rPr>
      <t xml:space="preserve">Ocelové obrubníky </t>
    </r>
    <r>
      <rPr>
        <u val="single"/>
        <sz val="9"/>
        <rFont val="Arial"/>
        <family val="2"/>
        <charset val="238"/>
      </rPr>
      <t xml:space="preserve">obloukové</t>
    </r>
    <r>
      <rPr>
        <sz val="9"/>
        <rFont val="Arial"/>
        <family val="2"/>
        <charset val="238"/>
      </rPr>
      <t xml:space="preserve"> š. 250 mm, tl. 8 mm,kotvené do betonového lože cca 300x300 mm  označ.</t>
    </r>
    <r>
      <rPr>
        <b val="true"/>
        <sz val="9"/>
        <rFont val="Arial"/>
        <family val="2"/>
        <charset val="238"/>
      </rPr>
      <t xml:space="preserve">06b</t>
    </r>
  </si>
  <si>
    <t xml:space="preserve">916330001 R</t>
  </si>
  <si>
    <r>
      <rPr>
        <sz val="9"/>
        <rFont val="Arial"/>
        <family val="2"/>
        <charset val="238"/>
      </rPr>
      <t xml:space="preserve">Ocel. Obrubník š.150 mm, tl. 5 mm na trny z konstr. oceli průměru 12 mm v rozteči 500 mm zakotvenéy do podkladní vrstvy zeminy a štěrku, případně v případě nutnosti do patky ze suchého betonu  označ.</t>
    </r>
    <r>
      <rPr>
        <b val="true"/>
        <sz val="9"/>
        <rFont val="Arial"/>
        <family val="2"/>
        <charset val="238"/>
      </rPr>
      <t xml:space="preserve">07</t>
    </r>
  </si>
  <si>
    <t xml:space="preserve">Podlahy a podlahové konstrukce</t>
  </si>
  <si>
    <t xml:space="preserve">631311136R</t>
  </si>
  <si>
    <r>
      <rPr>
        <sz val="9"/>
        <rFont val="Arial"/>
        <family val="2"/>
        <charset val="238"/>
      </rPr>
      <t xml:space="preserve">Mazanina </t>
    </r>
    <r>
      <rPr>
        <b val="true"/>
        <sz val="9"/>
        <rFont val="Arial"/>
        <family val="2"/>
        <charset val="238"/>
      </rPr>
      <t xml:space="preserve">probarvená </t>
    </r>
    <r>
      <rPr>
        <sz val="9"/>
        <rFont val="Arial"/>
        <family val="2"/>
        <charset val="238"/>
      </rPr>
      <t xml:space="preserve">tl do 240 mm z betonu prostého bez zvýšených nároků na prostředí tř. C 25/30</t>
    </r>
    <r>
      <rPr>
        <i val="true"/>
        <sz val="9"/>
        <rFont val="Arial"/>
        <family val="2"/>
        <charset val="238"/>
      </rPr>
      <t xml:space="preserve"> - </t>
    </r>
    <r>
      <rPr>
        <b val="true"/>
        <i val="true"/>
        <sz val="9"/>
        <rFont val="Arial"/>
        <family val="2"/>
        <charset val="238"/>
      </rPr>
      <t xml:space="preserve">R5 </t>
    </r>
    <r>
      <rPr>
        <i val="true"/>
        <sz val="9"/>
        <rFont val="Arial"/>
        <family val="2"/>
        <charset val="238"/>
      </rPr>
      <t xml:space="preserve">*0,19</t>
    </r>
  </si>
  <si>
    <r>
      <rPr>
        <sz val="9"/>
        <rFont val="Arial"/>
        <family val="2"/>
        <charset val="238"/>
      </rPr>
      <t xml:space="preserve">Příplatek k mazanině tl do 240 mm za přehlazení </t>
    </r>
    <r>
      <rPr>
        <i val="true"/>
        <sz val="9"/>
        <rFont val="Arial"/>
        <family val="2"/>
        <charset val="238"/>
      </rPr>
      <t xml:space="preserve">= KARTÁČOVÁNÍ povrchu</t>
    </r>
  </si>
  <si>
    <t xml:space="preserve">Příplatek k cenám betonových mazanin za vyztužení polypropylenovými mikrovlákny objemové vyztužení 0,9 kg/m3</t>
  </si>
  <si>
    <t xml:space="preserve">Zřízení bednění rýh a hran v podlahách =0,2*(1,35+3+2,07)</t>
  </si>
  <si>
    <t xml:space="preserve">Odstranění bednění rýh a hran v podlahách</t>
  </si>
  <si>
    <t xml:space="preserve">Příplatek k mazanině tl do 240 mm za plochu do 5 m2</t>
  </si>
  <si>
    <r>
      <rPr>
        <b val="true"/>
        <sz val="9"/>
        <color rgb="FF000080"/>
        <rFont val="Arial"/>
        <family val="2"/>
        <charset val="238"/>
      </rPr>
      <t xml:space="preserve">Dokončující konstrukce a práce  </t>
    </r>
    <r>
      <rPr>
        <i val="true"/>
        <sz val="9"/>
        <color rgb="FF000080"/>
        <rFont val="Arial"/>
        <family val="2"/>
        <charset val="238"/>
      </rPr>
      <t xml:space="preserve">- podrobný popis viz  A600 tabulka výrobků</t>
    </r>
  </si>
  <si>
    <r>
      <rPr>
        <sz val="9"/>
        <rFont val="Arial"/>
        <family val="2"/>
        <charset val="238"/>
      </rPr>
      <t xml:space="preserve">Fontánka - výtokový prvek včetně časového tlačítkového ventilu</t>
    </r>
    <r>
      <rPr>
        <b val="true"/>
        <sz val="9"/>
        <rFont val="Arial"/>
        <family val="2"/>
        <charset val="238"/>
      </rPr>
      <t xml:space="preserve"> označ. 08</t>
    </r>
  </si>
  <si>
    <t xml:space="preserve">kpl</t>
  </si>
  <si>
    <r>
      <rPr>
        <sz val="9"/>
        <rFont val="Arial"/>
        <family val="2"/>
        <charset val="238"/>
      </rPr>
      <t xml:space="preserve">Kontejner 1100 l plastový s plochým víkem DOPNER, černý označ.</t>
    </r>
    <r>
      <rPr>
        <b val="true"/>
        <sz val="9"/>
        <rFont val="Arial"/>
        <family val="2"/>
        <charset val="238"/>
      </rPr>
      <t xml:space="preserve">12</t>
    </r>
  </si>
  <si>
    <t xml:space="preserve">ks</t>
  </si>
  <si>
    <r>
      <rPr>
        <sz val="9"/>
        <rFont val="Arial"/>
        <family val="2"/>
        <charset val="238"/>
      </rPr>
      <t xml:space="preserve">Kontejner 770 l BIO plastový DOPNER, hnědá označ.</t>
    </r>
    <r>
      <rPr>
        <b val="true"/>
        <sz val="9"/>
        <rFont val="Arial"/>
        <family val="2"/>
        <charset val="238"/>
      </rPr>
      <t xml:space="preserve">13</t>
    </r>
  </si>
  <si>
    <r>
      <rPr>
        <sz val="9"/>
        <rFont val="Arial"/>
        <family val="2"/>
        <charset val="238"/>
      </rPr>
      <t xml:space="preserve">Lavička betonová oblouková - prefabrikovaná označ.</t>
    </r>
    <r>
      <rPr>
        <b val="true"/>
        <sz val="9"/>
        <rFont val="Arial"/>
        <family val="2"/>
        <charset val="238"/>
      </rPr>
      <t xml:space="preserve">03</t>
    </r>
  </si>
  <si>
    <r>
      <rPr>
        <sz val="9"/>
        <rFont val="Arial"/>
        <family val="2"/>
        <charset val="238"/>
      </rPr>
      <t xml:space="preserve">Lavička dřevěná - kotvená  označ.</t>
    </r>
    <r>
      <rPr>
        <b val="true"/>
        <sz val="9"/>
        <rFont val="Arial"/>
        <family val="2"/>
        <charset val="238"/>
      </rPr>
      <t xml:space="preserve">02</t>
    </r>
  </si>
  <si>
    <t xml:space="preserve">Drenáže</t>
  </si>
  <si>
    <r>
      <rPr>
        <sz val="9"/>
        <rFont val="Arial"/>
        <family val="2"/>
        <charset val="238"/>
      </rPr>
      <t xml:space="preserve">Trativody z drenážních trubek pro liniové stavby a komunikace se zřízením štěrkového lože pod trubky a s jejich obsypem v otevřeném výkopu trubka korugovaná sendvičová PE-HD SN 8 perforace 220° - </t>
    </r>
    <r>
      <rPr>
        <i val="true"/>
        <sz val="9"/>
        <rFont val="Arial"/>
        <family val="2"/>
        <charset val="238"/>
      </rPr>
      <t xml:space="preserve">srovnatelně pro DN 125</t>
    </r>
  </si>
  <si>
    <t xml:space="preserve">Zřízení opláštění žeber nebo trativodů geotextilií v rýze nebo zářezu sklonu do 1:2</t>
  </si>
  <si>
    <t xml:space="preserve">geotextilie netkaná separační, ochranná, filtrační, drenážní PP 300g/m2</t>
  </si>
  <si>
    <t xml:space="preserve">Přesun hmot</t>
  </si>
  <si>
    <t xml:space="preserve">Přesun hmot pro pozemní komunikace s krytem dlážděným</t>
  </si>
  <si>
    <r>
      <rPr>
        <b val="true"/>
        <sz val="9"/>
        <color rgb="FF000080"/>
        <rFont val="Arial"/>
        <family val="2"/>
        <charset val="238"/>
      </rPr>
      <t xml:space="preserve">767- Konstrukce zámečnické </t>
    </r>
    <r>
      <rPr>
        <sz val="9"/>
        <color rgb="FF000080"/>
        <rFont val="Arial"/>
        <family val="2"/>
        <charset val="238"/>
      </rPr>
      <t xml:space="preserve">- </t>
    </r>
    <r>
      <rPr>
        <i val="true"/>
        <sz val="9"/>
        <color rgb="FF000080"/>
        <rFont val="Arial"/>
        <family val="2"/>
        <charset val="238"/>
      </rPr>
      <t xml:space="preserve">podrobný popis viz  A600 tabulka výrobků</t>
    </r>
  </si>
  <si>
    <r>
      <rPr>
        <b val="true"/>
        <i val="true"/>
        <sz val="9"/>
        <rFont val="Arial"/>
        <family val="2"/>
        <charset val="238"/>
      </rPr>
      <t xml:space="preserve">Jednotková cena</t>
    </r>
    <r>
      <rPr>
        <i val="true"/>
        <sz val="9"/>
        <rFont val="Arial"/>
        <family val="2"/>
        <charset val="238"/>
      </rPr>
      <t xml:space="preserve"> je kompletní = za dodávku,montáž,přesun hmot a případné další nutné náklady</t>
    </r>
  </si>
  <si>
    <r>
      <rPr>
        <sz val="9"/>
        <rFont val="Arial"/>
        <family val="2"/>
        <charset val="238"/>
      </rPr>
      <t xml:space="preserve">Krycí dvířka pro zásuvkovou krabici  - elektro NN označ.</t>
    </r>
    <r>
      <rPr>
        <b val="true"/>
        <sz val="9"/>
        <rFont val="Arial"/>
        <family val="2"/>
        <charset val="238"/>
      </rPr>
      <t xml:space="preserve">04</t>
    </r>
  </si>
  <si>
    <r>
      <rPr>
        <sz val="9"/>
        <rFont val="Arial"/>
        <family val="2"/>
        <charset val="238"/>
      </rPr>
      <t xml:space="preserve">Zástěna pro kontejnery b - ocelová část   označ</t>
    </r>
    <r>
      <rPr>
        <b val="true"/>
        <sz val="9"/>
        <rFont val="Arial"/>
        <family val="2"/>
        <charset val="238"/>
      </rPr>
      <t xml:space="preserve">.15</t>
    </r>
  </si>
  <si>
    <r>
      <rPr>
        <sz val="9"/>
        <rFont val="Arial"/>
        <family val="2"/>
        <charset val="238"/>
      </rPr>
      <t xml:space="preserve">Zástěna pro kontejnery c- ocelová část   označ</t>
    </r>
    <r>
      <rPr>
        <b val="true"/>
        <sz val="9"/>
        <rFont val="Arial"/>
        <family val="2"/>
        <charset val="238"/>
      </rPr>
      <t xml:space="preserve">.17</t>
    </r>
  </si>
  <si>
    <r>
      <rPr>
        <sz val="9"/>
        <rFont val="Arial"/>
        <family val="2"/>
        <charset val="238"/>
      </rPr>
      <t xml:space="preserve">Podlahová vpust u fontánky označ.</t>
    </r>
    <r>
      <rPr>
        <b val="true"/>
        <sz val="9"/>
        <rFont val="Arial"/>
        <family val="2"/>
        <charset val="238"/>
      </rPr>
      <t xml:space="preserve">09</t>
    </r>
    <r>
      <rPr>
        <sz val="9"/>
        <rFont val="Arial"/>
        <family val="2"/>
        <charset val="238"/>
      </rPr>
      <t xml:space="preserve"> -atypická autorsky zpracovaná venkovní podlahová vpust DN 75 mm ….100 x 250 mm, hloubka 200 mm</t>
    </r>
  </si>
  <si>
    <r>
      <rPr>
        <sz val="9"/>
        <rFont val="Arial"/>
        <family val="2"/>
        <charset val="238"/>
      </rPr>
      <t xml:space="preserve">Krycí plech drážky v žb stěně  pro vodovodního potrubí označ.</t>
    </r>
    <r>
      <rPr>
        <b val="true"/>
        <sz val="9"/>
        <rFont val="Arial"/>
        <family val="2"/>
        <charset val="238"/>
      </rPr>
      <t xml:space="preserve">05</t>
    </r>
  </si>
  <si>
    <t xml:space="preserve">783- Nátěry</t>
  </si>
  <si>
    <t xml:space="preserve">Obroušení omítek před provedením nátěru</t>
  </si>
  <si>
    <t xml:space="preserve">zástěna</t>
  </si>
  <si>
    <t xml:space="preserve">zástěna dle bednění + 0,35*1,35+3,35*0,15</t>
  </si>
  <si>
    <t xml:space="preserve">lavička 03</t>
  </si>
  <si>
    <t xml:space="preserve">(0,5*0,6*2+(0,5+0,6)*2,32*2)*3</t>
  </si>
  <si>
    <t xml:space="preserve">Okartáčování omítek před provedením nátěru</t>
  </si>
  <si>
    <t xml:space="preserve">Hydrofobizační nátěr omítek silikonový, transparentní, povrchů hladkých betonových povrchů nebo povrchů z desek na bázi dřeva (dřevovláknitých apod.)</t>
  </si>
  <si>
    <r>
      <rPr>
        <b val="true"/>
        <sz val="10"/>
        <rFont val="Arial"/>
        <family val="2"/>
        <charset val="238"/>
      </rPr>
      <t xml:space="preserve">stavba : Hřbitov Český Krumlov</t>
    </r>
    <r>
      <rPr>
        <sz val="10"/>
        <rFont val="Arial"/>
        <family val="2"/>
        <charset val="238"/>
      </rPr>
      <t xml:space="preserve"> - Hřbitovní ul.</t>
    </r>
    <r>
      <rPr>
        <b val="true"/>
        <sz val="10"/>
        <rFont val="Arial"/>
        <family val="2"/>
        <charset val="238"/>
      </rPr>
      <t xml:space="preserve"> </t>
    </r>
  </si>
  <si>
    <t xml:space="preserve">              listopad 2020</t>
  </si>
  <si>
    <t xml:space="preserve">Vegetační úpravy</t>
  </si>
  <si>
    <t xml:space="preserve">A - Přípravné práce</t>
  </si>
  <si>
    <t xml:space="preserve">Odstranění křovin a stromů průměru kmene do 100 mm i s kořeny sklonu terénu do 1:5 ručně</t>
  </si>
  <si>
    <t xml:space="preserve">Odstranění pařezů D do 0,4 m v rovině a svahu 1:5 s odklizením do 20 m a zasypáním jámy</t>
  </si>
  <si>
    <t xml:space="preserve">kus</t>
  </si>
  <si>
    <t xml:space="preserve">B - Zemní práce </t>
  </si>
  <si>
    <r>
      <rPr>
        <sz val="9"/>
        <rFont val="Arial"/>
        <family val="2"/>
        <charset val="238"/>
      </rPr>
      <t xml:space="preserve">Hloubení nezapažených rýh šířky přes 800 do 2 000 mm </t>
    </r>
    <r>
      <rPr>
        <b val="true"/>
        <sz val="9"/>
        <rFont val="Arial"/>
        <family val="2"/>
        <charset val="238"/>
      </rPr>
      <t xml:space="preserve">strojně</t>
    </r>
    <r>
      <rPr>
        <sz val="9"/>
        <rFont val="Arial"/>
        <family val="2"/>
        <charset val="238"/>
      </rPr>
      <t xml:space="preserve"> s urovnáním dna do předepsaného profilu a spádu v hornině třídy těžitelnosti I skupiny 3 přes 500 do 1 000 m3</t>
    </r>
  </si>
  <si>
    <r>
      <rPr>
        <sz val="9"/>
        <rFont val="Arial"/>
        <family val="2"/>
        <charset val="238"/>
      </rPr>
      <t xml:space="preserve">Hloubení rýh šířky přes 800 do 2 000 mm </t>
    </r>
    <r>
      <rPr>
        <b val="true"/>
        <sz val="9"/>
        <rFont val="Arial"/>
        <family val="2"/>
        <charset val="238"/>
      </rPr>
      <t xml:space="preserve">ručně </t>
    </r>
    <r>
      <rPr>
        <sz val="9"/>
        <rFont val="Arial"/>
        <family val="2"/>
        <charset val="238"/>
      </rPr>
      <t xml:space="preserve">zapažených i nezapažených, s urovnáním dna do předepsaného profilu a spádu v hornině třídy těžitelnosti I skupiny 3 soudržných</t>
    </r>
  </si>
  <si>
    <t xml:space="preserve">Výsad. jáma</t>
  </si>
  <si>
    <t xml:space="preserve">2,4*0,7*1,04*8</t>
  </si>
  <si>
    <t xml:space="preserve">2,4*0,8*1,04*10</t>
  </si>
  <si>
    <t xml:space="preserve">2,4*1*1,04*6</t>
  </si>
  <si>
    <t xml:space="preserve">2,4*1,4*1,04*11</t>
  </si>
  <si>
    <t xml:space="preserve">1,8*1,8*1,04*2</t>
  </si>
  <si>
    <t xml:space="preserve">atyp</t>
  </si>
  <si>
    <t xml:space="preserve">((1+1,3)*0,5*2,4+2,05*1,3*0,5)*1,05</t>
  </si>
  <si>
    <t xml:space="preserve">(1,5*2,05+2,05*2,15)*1,05</t>
  </si>
  <si>
    <t xml:space="preserve">výkop pro buňky</t>
  </si>
  <si>
    <t xml:space="preserve">0,45*(1,04-0,49)*(35*4+2*7+1*6)</t>
  </si>
  <si>
    <t xml:space="preserve">rýhy celkem   </t>
  </si>
  <si>
    <r>
      <rPr>
        <i val="true"/>
        <sz val="9"/>
        <rFont val="Arial"/>
        <family val="2"/>
        <charset val="238"/>
      </rPr>
      <t xml:space="preserve">z toho hloubení rýh šířky přes 800 do 2 000 mm </t>
    </r>
    <r>
      <rPr>
        <b val="true"/>
        <i val="true"/>
        <sz val="9"/>
        <rFont val="Arial"/>
        <family val="2"/>
        <charset val="238"/>
      </rPr>
      <t xml:space="preserve">strojně</t>
    </r>
  </si>
  <si>
    <r>
      <rPr>
        <i val="true"/>
        <sz val="9"/>
        <rFont val="Arial"/>
        <family val="2"/>
        <charset val="238"/>
      </rPr>
      <t xml:space="preserve">z toho hloubení rýh šířky přes 800 do 2 000 mm </t>
    </r>
    <r>
      <rPr>
        <b val="true"/>
        <i val="true"/>
        <sz val="9"/>
        <rFont val="Arial"/>
        <family val="2"/>
        <charset val="238"/>
      </rPr>
      <t xml:space="preserve">ručně</t>
    </r>
  </si>
  <si>
    <t xml:space="preserve">Podsyp pod základové konstrukce se zhutněním z hrubého kameniva frakce 16 až 32 mm</t>
  </si>
  <si>
    <t xml:space="preserve">buňky</t>
  </si>
  <si>
    <t xml:space="preserve">0,6*0,65*(35*4+2*7+1*6)*0,1</t>
  </si>
  <si>
    <t xml:space="preserve">C - Výsadba stromů</t>
  </si>
  <si>
    <t xml:space="preserve">Výsadba dřeviny s balem do předem vyhloubené jamky se zalitím v rovině nebo na svahu do 1:5, při průměru balu přes 500 do 600 mm</t>
  </si>
  <si>
    <t xml:space="preserve">Acer campestre 'Elegant' Vk 3xp 200 14-16</t>
  </si>
  <si>
    <t xml:space="preserve">R-pol.</t>
  </si>
  <si>
    <t xml:space="preserve">Tilia cordata 'Rancho' Vk 3xp 200 16-18</t>
  </si>
  <si>
    <t xml:space="preserve">Tilia platyphyllos 'Fastigiata' Vk 3xp 200 16-18</t>
  </si>
  <si>
    <t xml:space="preserve">Zásyp sypaninou z jakékoliv horniny ručně s uložením výkopku ve vrstvách se zhutněním jam, šachet, rýh nebo kolem objektů v těchto vykopávkách</t>
  </si>
  <si>
    <t xml:space="preserve">2,4*(0,7-0,5)*8+(0,8-0,5)*10+(1-0,5)*6+(1,4-0,5)*11+(1,8-0,5)*1,8*2</t>
  </si>
  <si>
    <t xml:space="preserve">substrát A</t>
  </si>
  <si>
    <t xml:space="preserve">((1+1,3)*0,5*2,4+2,05*1,3*0,5)-2,4*0,5</t>
  </si>
  <si>
    <t xml:space="preserve">1,5*(2,05*0,5)+2,05*(2,15-0,5)</t>
  </si>
  <si>
    <t xml:space="preserve">celkem m2 -  tl.250 mm  </t>
  </si>
  <si>
    <t xml:space="preserve">substrát A  celkem</t>
  </si>
  <si>
    <r>
      <rPr>
        <b val="true"/>
        <i val="true"/>
        <sz val="9"/>
        <rFont val="Arial"/>
        <family val="2"/>
        <charset val="238"/>
      </rPr>
      <t xml:space="preserve">Substrát typ B</t>
    </r>
    <r>
      <rPr>
        <i val="true"/>
        <sz val="9"/>
        <rFont val="Arial"/>
        <family val="2"/>
        <charset val="238"/>
      </rPr>
      <t xml:space="preserve">, 68cm, včetně substrátu v buňkách</t>
    </r>
  </si>
  <si>
    <t xml:space="preserve">dodávka substrát organicko minerální -  typ A </t>
  </si>
  <si>
    <t xml:space="preserve">dodávka substrát minerální -  typ B</t>
  </si>
  <si>
    <t xml:space="preserve">hnojení přidáním hnojiva typu Osmocote 12-14 do substrátu typu A, 0,5kg/m3</t>
  </si>
  <si>
    <t xml:space="preserve">kg</t>
  </si>
  <si>
    <t xml:space="preserve">hnojivo (typu Osmocote; 12-14; 0,5kg/m3)</t>
  </si>
  <si>
    <t xml:space="preserve">aplikace ektomykorhizních přípravků do pěstebního substrátu typu A  (typu Symbivit; 12kg/m3)</t>
  </si>
  <si>
    <t xml:space="preserve">ektomykorhizní přípravek (typu Symbivit) </t>
  </si>
  <si>
    <t xml:space="preserve">aplikace půdních kondicionerů do pěstebního substrátu typu A (typu TerraCottem; 1,5kg/m3)</t>
  </si>
  <si>
    <t xml:space="preserve">půdní kondicioner (typu TerraCottem)</t>
  </si>
  <si>
    <t xml:space="preserve">ochranný nátěr typu Arboflex, bílý odstín (podkladová+vrchní vrstva)</t>
  </si>
  <si>
    <t xml:space="preserve">zálivka vysazeného stromu vodou, 100l </t>
  </si>
  <si>
    <t xml:space="preserve">Zhotovení závlahové mísy dřevin D do 0,5 m v rovině nebo na svahu do 1:5</t>
  </si>
  <si>
    <t xml:space="preserve">Ukotvení dřeviny dvěma kůly, délky přes 2 do 3 m</t>
  </si>
  <si>
    <t xml:space="preserve">Vyvazovací kůly ke stromům se špicí a fazetou dl.250cm tl.5 cm</t>
  </si>
  <si>
    <r>
      <rPr>
        <sz val="10"/>
        <rFont val="Arial"/>
        <family val="2"/>
        <charset val="238"/>
      </rPr>
      <t xml:space="preserve">prokořenitelné buňky ref.výrobek Treeparker - kompletní dodávka a montáž buněk dle předepsaného postupu výrobcem ,popis viz TZ -</t>
    </r>
    <r>
      <rPr>
        <b val="true"/>
        <sz val="10"/>
        <rFont val="Arial"/>
        <family val="2"/>
        <charset val="238"/>
      </rPr>
      <t xml:space="preserve">    pro 4 buňky</t>
    </r>
  </si>
  <si>
    <r>
      <rPr>
        <sz val="10"/>
        <rFont val="Arial"/>
        <family val="2"/>
        <charset val="238"/>
      </rPr>
      <t xml:space="preserve">prokořenitelné buňky ref.výrobek Treeparker - kompletní dodávka a montáž buněk dle předepsaného postupu výrobcem ,popis viz TZ -</t>
    </r>
    <r>
      <rPr>
        <b val="true"/>
        <sz val="10"/>
        <rFont val="Arial"/>
        <family val="2"/>
        <charset val="238"/>
      </rPr>
      <t xml:space="preserve">    pro 6 buněk</t>
    </r>
  </si>
  <si>
    <r>
      <rPr>
        <sz val="10"/>
        <rFont val="Arial"/>
        <family val="2"/>
        <charset val="238"/>
      </rPr>
      <t xml:space="preserve">prokořenitelné buňky ref.výrobek Treeparker - kompletní dodávka a montáž buněk dle předepsaného postupu výrobcem ,popis viz TZ -</t>
    </r>
    <r>
      <rPr>
        <b val="true"/>
        <sz val="10"/>
        <rFont val="Arial"/>
        <family val="2"/>
        <charset val="238"/>
      </rPr>
      <t xml:space="preserve">   pro 7 buněk</t>
    </r>
  </si>
  <si>
    <t xml:space="preserve">D - Trávníky</t>
  </si>
  <si>
    <t xml:space="preserve">Založení trávníku na půdě předem připravené plochy do 1000 m2 výsevem včetně utažení parkového v rovině nebo na svahu do 1:5,v ceně jsou i náklady na pokosení, naložení a odvoz odpadu do 20 km se složením.</t>
  </si>
  <si>
    <t xml:space="preserve">00572410</t>
  </si>
  <si>
    <t xml:space="preserve">dodávka osivo směs travní parková 30 g./m2</t>
  </si>
  <si>
    <t xml:space="preserve">Plošná úprava terénu přes 500 m2 zemina tř 1 až 4 nerovnosti do 100 mm v rovinně a svahu do 1:5</t>
  </si>
  <si>
    <t xml:space="preserve">Doplnění zeminy nebo substrátu na travnatých plochách tl 50 mm rovina v rovinně a svahu do 1:5</t>
  </si>
  <si>
    <t xml:space="preserve">dodávka subtrát parkový trávník 5cm  106 m2</t>
  </si>
  <si>
    <t xml:space="preserve">dodávka  subtrát štěrkový trávník 5 cm, 102+140 m2</t>
  </si>
  <si>
    <t xml:space="preserve">Zalití rostlin vodou plocha přes 20 m2  ….. 20l/m2</t>
  </si>
  <si>
    <t xml:space="preserve">hnojení přidáním hnojiva typu Osmocote 12-14 do substrátu, 0,5kg/m3</t>
  </si>
  <si>
    <t xml:space="preserve">Přesun hmot pro sadovnické a krajinářské úpravy vodorovně do 5000 m</t>
  </si>
  <si>
    <t xml:space="preserve">Rekapitulace </t>
  </si>
  <si>
    <t xml:space="preserve">Vegetační úpravy  celkem</t>
  </si>
  <si>
    <t xml:space="preserve"> listopad 2020</t>
  </si>
  <si>
    <t xml:space="preserve">Zařízení silnoproudé elektrotechniky</t>
  </si>
  <si>
    <t xml:space="preserve">P.č.</t>
  </si>
  <si>
    <t xml:space="preserve">Číslo položky</t>
  </si>
  <si>
    <t xml:space="preserve">Název položky</t>
  </si>
  <si>
    <t xml:space="preserve">množství</t>
  </si>
  <si>
    <t xml:space="preserve">cena / MJ</t>
  </si>
  <si>
    <t xml:space="preserve">celkem (Kč)</t>
  </si>
  <si>
    <t xml:space="preserve">Cenová soustava RTS 2021/I</t>
  </si>
  <si>
    <t xml:space="preserve">Díl:</t>
  </si>
  <si>
    <t xml:space="preserve">M20</t>
  </si>
  <si>
    <t xml:space="preserve">Demontaže</t>
  </si>
  <si>
    <t xml:space="preserve">210 01-PC001</t>
  </si>
  <si>
    <t xml:space="preserve">Demontáž stávajících zásuvkových skříní RZ včetně odpojení, ekologické likvidace odpadu</t>
  </si>
  <si>
    <t xml:space="preserve">Celkem za</t>
  </si>
  <si>
    <t xml:space="preserve">M21</t>
  </si>
  <si>
    <t xml:space="preserve">Kabelové rozvody NN</t>
  </si>
  <si>
    <t xml:space="preserve">210 10-0252.R00</t>
  </si>
  <si>
    <t xml:space="preserve">Ukončení celoplast. kabelů zákl./pás.do 4x25 mm2 </t>
  </si>
  <si>
    <t xml:space="preserve">E2: 2+2+1+1</t>
  </si>
  <si>
    <t xml:space="preserve">210 10-0003.R00</t>
  </si>
  <si>
    <t xml:space="preserve">Ukončení vodičů v rozvaděči + zapojení do 16 mm2 </t>
  </si>
  <si>
    <t xml:space="preserve">E2: 3</t>
  </si>
  <si>
    <t xml:space="preserve">211 01-0011.R00</t>
  </si>
  <si>
    <t xml:space="preserve">Osazení hmoždinky do tvrd.kamene/betonu, HM 10 </t>
  </si>
  <si>
    <t xml:space="preserve">E2: 4+4+4</t>
  </si>
  <si>
    <t xml:space="preserve">210 19-0042.R00</t>
  </si>
  <si>
    <t xml:space="preserve">Osazení plastových rozvodnic SS do výklenku ekvivalentní položka</t>
  </si>
  <si>
    <t xml:space="preserve">E2: 2</t>
  </si>
  <si>
    <t xml:space="preserve">357-PC002</t>
  </si>
  <si>
    <t xml:space="preserve">Skříň zásuvková RZ, přívod 3xCYKY do 4x25, proud.chr.30mA, zas.3x230V, 16A, 1x400V-16A, 32A</t>
  </si>
  <si>
    <t xml:space="preserve">210 19-0003.R00</t>
  </si>
  <si>
    <t xml:space="preserve">Montáž celoplechových rozvodnic do váhy 100 kg energetický sloupek - ekvivalentní položka</t>
  </si>
  <si>
    <t xml:space="preserve">E2: 1</t>
  </si>
  <si>
    <t xml:space="preserve">357-PC0023</t>
  </si>
  <si>
    <t xml:space="preserve">Energetický sloupek s proud.chráničem 30mA 2xzásuvka 230V/16A, 1xzásuvka400V, 16A</t>
  </si>
  <si>
    <t xml:space="preserve">212 19-0005.R00</t>
  </si>
  <si>
    <t xml:space="preserve">Osazení kabelové vývodky P 36 </t>
  </si>
  <si>
    <t xml:space="preserve">D2: 6+3</t>
  </si>
  <si>
    <t xml:space="preserve">345-PC004</t>
  </si>
  <si>
    <t xml:space="preserve">Vývodka elektroinstalační PVC P36 rovná </t>
  </si>
  <si>
    <t xml:space="preserve">210 22-0022.R00</t>
  </si>
  <si>
    <t xml:space="preserve">Vedení uzemňovací v zemi FeZn, D 8 - 10 mm </t>
  </si>
  <si>
    <t xml:space="preserve">E2: 3+3+3</t>
  </si>
  <si>
    <t xml:space="preserve">354-PC005</t>
  </si>
  <si>
    <t xml:space="preserve">Drát uzemňovací pozinkovaný 8 mm </t>
  </si>
  <si>
    <t xml:space="preserve">E2: 61+49+64</t>
  </si>
  <si>
    <t xml:space="preserve">354-PC006</t>
  </si>
  <si>
    <t xml:space="preserve">Drát uzemňovací pozinkovaný 10 mm </t>
  </si>
  <si>
    <t xml:space="preserve">210 22-0301.R00</t>
  </si>
  <si>
    <t xml:space="preserve">Svorka hromosvodová do 2 šroubů /SS, SZ, SO/ </t>
  </si>
  <si>
    <t xml:space="preserve">E2: 2+2+2+2+2</t>
  </si>
  <si>
    <t xml:space="preserve">354-PC007</t>
  </si>
  <si>
    <t xml:space="preserve">Svorka SSR - zesílená </t>
  </si>
  <si>
    <t xml:space="preserve">354-PC008</t>
  </si>
  <si>
    <t xml:space="preserve">Svorka universální SUA nerez </t>
  </si>
  <si>
    <t xml:space="preserve">210 29-2022.R00</t>
  </si>
  <si>
    <t xml:space="preserve">Vypnutí vedení a zajištění tabulkou proti zapnutí </t>
  </si>
  <si>
    <t xml:space="preserve">210 80-0549.R00</t>
  </si>
  <si>
    <t xml:space="preserve">Vodič nn a vn CY 16 mm2 uložený pevně </t>
  </si>
  <si>
    <t xml:space="preserve">341-PC009</t>
  </si>
  <si>
    <t xml:space="preserve">Vodič silový CYA zelenožlutý 16,00 mm2 - drát </t>
  </si>
  <si>
    <t xml:space="preserve">210 81-0014.R00</t>
  </si>
  <si>
    <t xml:space="preserve">Kabel CYKY-m 750 V 4 x 16 mm2 volně uložený </t>
  </si>
  <si>
    <t xml:space="preserve">E2: 24+62+52+67</t>
  </si>
  <si>
    <t xml:space="preserve">341-PC010</t>
  </si>
  <si>
    <t xml:space="preserve">Kabel silový s Cu jádrem 750 V CYKY 4B x16 mm2 </t>
  </si>
  <si>
    <t xml:space="preserve">210 95-0101.RT1</t>
  </si>
  <si>
    <t xml:space="preserve">Štítek označovací na kabel včetně dodávky štítku</t>
  </si>
  <si>
    <t xml:space="preserve">E2: 3+1+1+3</t>
  </si>
  <si>
    <t xml:space="preserve">141 R00</t>
  </si>
  <si>
    <t xml:space="preserve">Přirážka na podružný materiál </t>
  </si>
  <si>
    <t xml:space="preserve">%</t>
  </si>
  <si>
    <t xml:space="preserve">142 R00</t>
  </si>
  <si>
    <t xml:space="preserve">Přirážka na prořez </t>
  </si>
  <si>
    <t xml:space="preserve">201 R00</t>
  </si>
  <si>
    <t xml:space="preserve">Podíl přidružených výkonů </t>
  </si>
  <si>
    <t xml:space="preserve">M46</t>
  </si>
  <si>
    <t xml:space="preserve">Zemní práce při montážích</t>
  </si>
  <si>
    <t xml:space="preserve">460 01-0023.RT2</t>
  </si>
  <si>
    <t xml:space="preserve">Vytýčení kabelové trasy ve volném terénu délka trasy do 500 m</t>
  </si>
  <si>
    <t xml:space="preserve">km</t>
  </si>
  <si>
    <t xml:space="preserve">E2: (9+58+50+52)*0,001</t>
  </si>
  <si>
    <t xml:space="preserve">460 20-0004.R00</t>
  </si>
  <si>
    <t xml:space="preserve">Výkop kabelové rýhy 20/20 cm, hornina 4 ekvivalentní položka</t>
  </si>
  <si>
    <t xml:space="preserve">E2: 9+58+50+52</t>
  </si>
  <si>
    <t xml:space="preserve">460 20-0134.RT1</t>
  </si>
  <si>
    <t xml:space="preserve">Výkop kabelové rýhy 35/50 cm  hor.4 strojní výkop rýhy</t>
  </si>
  <si>
    <t xml:space="preserve">460 30-0001.RT1</t>
  </si>
  <si>
    <t xml:space="preserve">Záhrn rýh strojem v zastavěném prostoru záhrn rýh a úprava terénu</t>
  </si>
  <si>
    <t xml:space="preserve">E2: (9+58+50+52)*0,26*0,35</t>
  </si>
  <si>
    <t xml:space="preserve">460 30-0006.RT1</t>
  </si>
  <si>
    <t xml:space="preserve">Hutnění zeminy po vrstvách 20 cm hutnění po strojním záhrnu rýh</t>
  </si>
  <si>
    <t xml:space="preserve">460 42-0018.RT3</t>
  </si>
  <si>
    <t xml:space="preserve">Zřízení kabelového lože v rýze š. do 35 cm z písku </t>
  </si>
  <si>
    <t xml:space="preserve">460 49-0012.RT1</t>
  </si>
  <si>
    <t xml:space="preserve">Zakrytí kabelu výstražnou folií PVC, šířka 33 cm fólie PVC šířka 33 cm</t>
  </si>
  <si>
    <t xml:space="preserve">460 51-0021.RT1</t>
  </si>
  <si>
    <t xml:space="preserve">Kabelový prostup z plast.trub, DN do 10,5 cm včetně dodávky trub DN 50mm</t>
  </si>
  <si>
    <t xml:space="preserve">460 57-0004.R00</t>
  </si>
  <si>
    <t xml:space="preserve">Zához rýhy 20/20 cm, hornina třídy 4, se zhutněním ekvivalentní popložka</t>
  </si>
  <si>
    <t xml:space="preserve">460 60-0001.RT1</t>
  </si>
  <si>
    <t xml:space="preserve">Naložení a odvoz zeminy ocenění viz rozpočet stavební části</t>
  </si>
  <si>
    <t xml:space="preserve">E2: (9+58+50+52)*0,24*0,35</t>
  </si>
  <si>
    <t xml:space="preserve">460 62-0014.R00</t>
  </si>
  <si>
    <t xml:space="preserve">Provizorní úprava terénu v přírodní hornině 4 </t>
  </si>
  <si>
    <t xml:space="preserve">E2: (9+58+50+52)*0,35</t>
  </si>
  <si>
    <t xml:space="preserve">460 70-0001.RT1</t>
  </si>
  <si>
    <t xml:space="preserve">Označení kabelového vedení osazení a dodání kabelového označníku</t>
  </si>
  <si>
    <t xml:space="preserve">E2: 5</t>
  </si>
  <si>
    <t xml:space="preserve">460 92-PC011</t>
  </si>
  <si>
    <t xml:space="preserve">Zaměření a zobrazení kabel. trasy na pevný bod včetně vytýčení stávajícího kabelu VO</t>
  </si>
  <si>
    <t xml:space="preserve">M96</t>
  </si>
  <si>
    <t xml:space="preserve">Výchozí revize</t>
  </si>
  <si>
    <t xml:space="preserve">210-PC013</t>
  </si>
  <si>
    <t xml:space="preserve">Výchozí revize </t>
  </si>
  <si>
    <t xml:space="preserve">hod</t>
  </si>
  <si>
    <t xml:space="preserve">REKAPITULACE</t>
  </si>
  <si>
    <t xml:space="preserve">Demontáže</t>
  </si>
  <si>
    <t xml:space="preserve">Zařízení silnoproudé elektrotechniky  Celkem</t>
  </si>
  <si>
    <t xml:space="preserve">SO 002  Soupis prací</t>
  </si>
  <si>
    <t xml:space="preserve"> březen 2021</t>
  </si>
  <si>
    <t xml:space="preserve">Rozvod vody</t>
  </si>
  <si>
    <t xml:space="preserve">Cenová soustava RTS 2020/II</t>
  </si>
  <si>
    <t xml:space="preserve">132201111R00</t>
  </si>
  <si>
    <t xml:space="preserve">Hloubení rýh š.do 60 cm v hor.3 do 100 m3, STROJNĚ </t>
  </si>
  <si>
    <t xml:space="preserve">z hloubky výkopů je odečtena skladba chodníků 0,5 m:</t>
  </si>
  <si>
    <t xml:space="preserve">z hloubky výkopů je odečtena sakladba chodníků 0,5 m:</t>
  </si>
  <si>
    <t xml:space="preserve">větev V5:130,0*0,6*0,9</t>
  </si>
  <si>
    <t xml:space="preserve">větev V1-4,V8:266,0*0,6*0,9</t>
  </si>
  <si>
    <t xml:space="preserve">132201119R00</t>
  </si>
  <si>
    <t xml:space="preserve">Příplatek za lepivost - hloubení rýh 60 cm v hor.3 </t>
  </si>
  <si>
    <t xml:space="preserve">výměna vodovodní přípojky:16,0*0,6*0,9</t>
  </si>
  <si>
    <t xml:space="preserve">133201102R00</t>
  </si>
  <si>
    <t xml:space="preserve">Hloubení šachet v hor.3 nad 100 m3 </t>
  </si>
  <si>
    <t xml:space="preserve">vypouštěcí šachty:1,5*1,5*1,05*2</t>
  </si>
  <si>
    <t xml:space="preserve">133201109R00</t>
  </si>
  <si>
    <t xml:space="preserve">Příplatek za lepivost - hloubení šachet v hor.3 </t>
  </si>
  <si>
    <t xml:space="preserve">151101101R00</t>
  </si>
  <si>
    <t xml:space="preserve">Pažení a rozepření stěn rýh - příložné - hl. do 2m </t>
  </si>
  <si>
    <t xml:space="preserve">1 stranné v souběhu s kanalizací:(130,0-36,0)*0,9</t>
  </si>
  <si>
    <t xml:space="preserve">2 straně mimo souběh s kanalizací:36,0*0,9*2+1,5*3*1,05*2</t>
  </si>
  <si>
    <t xml:space="preserve">1 stranné v souběhu s kanalizací:(4,0+18,0+7,0+8,0+27,0*2+24,0)*0,9</t>
  </si>
  <si>
    <t xml:space="preserve">151101111R00</t>
  </si>
  <si>
    <t xml:space="preserve">Odstranění pažení stěn rýh - příložné - hl. do 2 m </t>
  </si>
  <si>
    <t xml:space="preserve">2 straně mimo souběh s kanalizací:(282,0-115,0)*2*0,9+1,5*1,5*2*2</t>
  </si>
  <si>
    <t xml:space="preserve">161101101R00</t>
  </si>
  <si>
    <t xml:space="preserve">Svislé přemístění výkopku z hor.1-4 do 2,5 m </t>
  </si>
  <si>
    <t xml:space="preserve">30%:(70,2+4,73)*0,3</t>
  </si>
  <si>
    <t xml:space="preserve">162301102R00</t>
  </si>
  <si>
    <t xml:space="preserve">Vodorovné přemístění výkopku z hor.1-4 do 1000 m </t>
  </si>
  <si>
    <t xml:space="preserve">30%:(152,28+4,73)*0,3</t>
  </si>
  <si>
    <t xml:space="preserve">zpět do zásypů:43,2</t>
  </si>
  <si>
    <t xml:space="preserve">výkopy na meziskládku:152,28+4,73</t>
  </si>
  <si>
    <t xml:space="preserve">162701105R00</t>
  </si>
  <si>
    <t xml:space="preserve">Vodorovné přemístění výkopku z hor.1-4 do 10000 m </t>
  </si>
  <si>
    <t xml:space="preserve">zpět do zásypů:88,8</t>
  </si>
  <si>
    <t xml:space="preserve">zbývající výkopy na skládku:70,2+4,73-43,2</t>
  </si>
  <si>
    <t xml:space="preserve">162701109R00</t>
  </si>
  <si>
    <r>
      <rPr>
        <sz val="8"/>
        <rFont val="Arial"/>
        <family val="2"/>
        <charset val="238"/>
      </rPr>
      <t xml:space="preserve">Příplatek k vod. přemístění hor.1-4 za další 1 km </t>
    </r>
    <r>
      <rPr>
        <b val="true"/>
        <sz val="8"/>
        <rFont val="Arial"/>
        <family val="2"/>
        <charset val="238"/>
      </rPr>
      <t xml:space="preserve">5x</t>
    </r>
  </si>
  <si>
    <t xml:space="preserve">zbývající výkopy na skládku:152,28+4,73-88,8</t>
  </si>
  <si>
    <t xml:space="preserve">zbývající výkopy na skládku: 5*31,73</t>
  </si>
  <si>
    <t xml:space="preserve">167101102R00</t>
  </si>
  <si>
    <t xml:space="preserve">Nakládání výkopku z hor.1-4 v množství nad 100 m3 </t>
  </si>
  <si>
    <t xml:space="preserve">zbývající výkopy na skládku:10*68,21</t>
  </si>
  <si>
    <t xml:space="preserve">zemina do zásypů z meziskládky (naložení+ přeložení na menší auto-multikáru):88,8*2</t>
  </si>
  <si>
    <t xml:space="preserve">171201201R00</t>
  </si>
  <si>
    <t xml:space="preserve">Uložení sypaniny na skládku </t>
  </si>
  <si>
    <t xml:space="preserve">zemina pro odvoz na skládku z meziskládky:68,21</t>
  </si>
  <si>
    <t xml:space="preserve">skládka:31,73</t>
  </si>
  <si>
    <t xml:space="preserve">meziskládka:152,28+4,73</t>
  </si>
  <si>
    <t xml:space="preserve">199 00-0002.R00 </t>
  </si>
  <si>
    <t xml:space="preserve">Poplatek za skládku horniny 1- 4</t>
  </si>
  <si>
    <t xml:space="preserve">skládka:68,21</t>
  </si>
  <si>
    <t xml:space="preserve">174101101R00</t>
  </si>
  <si>
    <t xml:space="preserve">Zásyp jam, rýh, šachet se zhutněním </t>
  </si>
  <si>
    <t xml:space="preserve">68,21*1,67</t>
  </si>
  <si>
    <t xml:space="preserve">potrubí:130,0*0,6*(0,9-0,1-0,3)</t>
  </si>
  <si>
    <t xml:space="preserve">VŠ:(1,5*1,5-0,5*0,5)*1,05*2</t>
  </si>
  <si>
    <t xml:space="preserve">potrubí:266,0*0,6*(0,9-0,1-0,3)</t>
  </si>
  <si>
    <t xml:space="preserve">175101101RT2</t>
  </si>
  <si>
    <t xml:space="preserve">Obsyp potrubí bez prohození sypaniny s dodáním štěrkopísku frakce 0 - 22 mm</t>
  </si>
  <si>
    <t xml:space="preserve">vodovod:130,0*0,6*0,3</t>
  </si>
  <si>
    <t xml:space="preserve">výměna vodovodní přípojky:16,0*0,6*(0,9-0,1-0,3)</t>
  </si>
  <si>
    <t xml:space="preserve">181101102R00</t>
  </si>
  <si>
    <t xml:space="preserve">Úprava pláně v zářezech v hor. 1-4, se zhutněním </t>
  </si>
  <si>
    <t xml:space="preserve">130,0*0,6+1,5*1,5*2</t>
  </si>
  <si>
    <t xml:space="preserve">vodovod:(266,0+16,0)*0,6*0,3</t>
  </si>
  <si>
    <t xml:space="preserve">181201102R00</t>
  </si>
  <si>
    <t xml:space="preserve">Úprava pláně v násypech v hor. 1-4, se zhutněním </t>
  </si>
  <si>
    <t xml:space="preserve">(266,0+16,0)*0,6+1,5*1,5*2</t>
  </si>
  <si>
    <t xml:space="preserve">45</t>
  </si>
  <si>
    <t xml:space="preserve">Podkladní a vedlejší konstrukce</t>
  </si>
  <si>
    <t xml:space="preserve">VŠ:1,0*1,0*0,1*2</t>
  </si>
  <si>
    <t xml:space="preserve">451572211R00</t>
  </si>
  <si>
    <t xml:space="preserve">Lože pod potrubí z kameniva těženého 4 - 8 mm </t>
  </si>
  <si>
    <t xml:space="preserve">potrubí:130,0*0,6*0,1</t>
  </si>
  <si>
    <t xml:space="preserve">výměna vodovodní přípojky:16,0*0,8</t>
  </si>
  <si>
    <t xml:space="preserve">8</t>
  </si>
  <si>
    <t xml:space="preserve">Trubní vedení</t>
  </si>
  <si>
    <t xml:space="preserve">871151121R00</t>
  </si>
  <si>
    <t xml:space="preserve">Montáž trubek polyetylenových ve výkopu d 25 mm </t>
  </si>
  <si>
    <t xml:space="preserve">871161121R00</t>
  </si>
  <si>
    <t xml:space="preserve">Montáž trubek polyetylenových ve výkopu d 32 mm </t>
  </si>
  <si>
    <t xml:space="preserve">871812112</t>
  </si>
  <si>
    <t xml:space="preserve">Příplatek za položení signalizačního vodiče </t>
  </si>
  <si>
    <t xml:space="preserve">877152121R00</t>
  </si>
  <si>
    <t xml:space="preserve">Přirážka za 1 spoj elektrotvarovky d 25 mm </t>
  </si>
  <si>
    <t xml:space="preserve">877162121R00</t>
  </si>
  <si>
    <t xml:space="preserve">Přirážka za 1 spoj elektrotvarovky d 32 mm </t>
  </si>
  <si>
    <t xml:space="preserve">879151111</t>
  </si>
  <si>
    <t xml:space="preserve">Montáž napojení vodovodní přípojky DN 20 </t>
  </si>
  <si>
    <t xml:space="preserve">879171111</t>
  </si>
  <si>
    <t xml:space="preserve">Montáž napojení vodovodní přípojky DN 32 </t>
  </si>
  <si>
    <t xml:space="preserve">879172199R00</t>
  </si>
  <si>
    <t xml:space="preserve">Příplatek za montáž vodovodních přípojek DN 32-80 </t>
  </si>
  <si>
    <t xml:space="preserve">891153111R00</t>
  </si>
  <si>
    <t xml:space="preserve">Montáž armatur  přípojky DN 20 </t>
  </si>
  <si>
    <t xml:space="preserve">892233111R00</t>
  </si>
  <si>
    <t xml:space="preserve">Desinfekce vodovodního potrubí DN 70 </t>
  </si>
  <si>
    <t xml:space="preserve">892241111R00</t>
  </si>
  <si>
    <t xml:space="preserve">Tlaková zkouška vodovodního potrubí DN 80 </t>
  </si>
  <si>
    <t xml:space="preserve">892372111R00</t>
  </si>
  <si>
    <t xml:space="preserve">Zabezpečení konců vodovod. potrubí DN 300 </t>
  </si>
  <si>
    <t xml:space="preserve">úsek</t>
  </si>
  <si>
    <t xml:space="preserve">899721112</t>
  </si>
  <si>
    <t xml:space="preserve">Fólie výstražná z PVC š. 30 cm , bílá </t>
  </si>
  <si>
    <t xml:space="preserve">899731114</t>
  </si>
  <si>
    <t xml:space="preserve">Vodič signalizační CYY 6 mm2 </t>
  </si>
  <si>
    <t xml:space="preserve">14143001</t>
  </si>
  <si>
    <t xml:space="preserve">Trubka ocelová pozinkovaná závitová G 1/2"</t>
  </si>
  <si>
    <t xml:space="preserve">14143002</t>
  </si>
  <si>
    <t xml:space="preserve">Trubka ocelová pozinkovaná závitová G 3/4"</t>
  </si>
  <si>
    <t xml:space="preserve">28612000</t>
  </si>
  <si>
    <t xml:space="preserve">HD-PE tlaková voda PE 100, SDR 11 d 25x2,3 mm černá s modrými pruhy</t>
  </si>
  <si>
    <t xml:space="preserve">28612001</t>
  </si>
  <si>
    <t xml:space="preserve">HD-PE tlaková voda PE 100, SDR 11 d 32x3,0 mm černá s modrými pruhy</t>
  </si>
  <si>
    <t xml:space="preserve">28613001</t>
  </si>
  <si>
    <t xml:space="preserve">Tvarovka plastová voda elektroredukce SDR 11 d 32/25  PE 100</t>
  </si>
  <si>
    <t xml:space="preserve">28613002</t>
  </si>
  <si>
    <t xml:space="preserve">Tvarovka plastová voda elektroredukce SDR 11 d 40/32  PE 100</t>
  </si>
  <si>
    <t xml:space="preserve">28613003</t>
  </si>
  <si>
    <t xml:space="preserve">Tvarovka plastová voda elektrokoleno 90° SDR 11 d 25  PE 100</t>
  </si>
  <si>
    <t xml:space="preserve">28613004</t>
  </si>
  <si>
    <t xml:space="preserve">Tvarovka plastová voda elektrokoleno 90° SDR 11 d 32  PE 100</t>
  </si>
  <si>
    <t xml:space="preserve">28613005</t>
  </si>
  <si>
    <t xml:space="preserve">Tvarovka plastová voda elektro T kus 90° redukovaný SDR 11 d 30/25  PE 100</t>
  </si>
  <si>
    <t xml:space="preserve">28613006</t>
  </si>
  <si>
    <t xml:space="preserve">Tvarovka plastová voda elektrospojka SDR 11 d 32  PE 100</t>
  </si>
  <si>
    <t xml:space="preserve">28690001</t>
  </si>
  <si>
    <t xml:space="preserve">Vypouštěcí šachta 500x500 mm, hl. 1,45 m vč. poklopu</t>
  </si>
  <si>
    <t xml:space="preserve">55110001</t>
  </si>
  <si>
    <t xml:space="preserve">Kulový uzávěr s odvodněním DN 20, závit vnitřní- vnitřní, niklovaná mosaz</t>
  </si>
  <si>
    <t xml:space="preserve">55110002</t>
  </si>
  <si>
    <t xml:space="preserve">Vypouštěcí kulový uzávěr DN 15 niklovaná mosaz</t>
  </si>
  <si>
    <t xml:space="preserve">55110003</t>
  </si>
  <si>
    <t xml:space="preserve">Kulový uzávěr nezámrzný DN 15, PN 20 niklovaná mosaz s přípojkou na hadici</t>
  </si>
  <si>
    <t xml:space="preserve">55110004</t>
  </si>
  <si>
    <t xml:space="preserve">Mrazuvzdorný ventil DN 20 s automat.vypouštěním výkon 40l/min,povrch z matného chromu</t>
  </si>
  <si>
    <t xml:space="preserve">odolný proti povětrnostním vlivům:2</t>
  </si>
  <si>
    <t xml:space="preserve">99</t>
  </si>
  <si>
    <t xml:space="preserve">Staveništní přesun hmot</t>
  </si>
  <si>
    <t xml:space="preserve">998276201R00</t>
  </si>
  <si>
    <t xml:space="preserve">Přesun hmot, trub.vedení plast. obsypaná kamenivem </t>
  </si>
  <si>
    <t xml:space="preserve">    REKAPITULACE  STAVEBNÍCH  DÍLŮ</t>
  </si>
  <si>
    <t xml:space="preserve">Stavební díl</t>
  </si>
  <si>
    <t xml:space="preserve">HSV</t>
  </si>
  <si>
    <t xml:space="preserve">CELKEM  OBJEKT</t>
  </si>
  <si>
    <t xml:space="preserve">SO 001  Soupis prací</t>
  </si>
  <si>
    <t xml:space="preserve">Dešťová kanalizace</t>
  </si>
  <si>
    <t xml:space="preserve">131301113R00</t>
  </si>
  <si>
    <t xml:space="preserve">Hloubení nezapaž. jam hor.4 do 10000 m3, STROJNĚ </t>
  </si>
  <si>
    <t xml:space="preserve">RT 2 v chodníku- odpočet z hloubek výkopů skladby komunikace 0,5 m):(4,0*3,4+5,4*4,8)*0,5*0,98</t>
  </si>
  <si>
    <t xml:space="preserve">RT1- polovina výkopů v chodníku (opočet z hloubek výkopů skladby komunikace 0,5 m), polovina v nezperněném terénu:(4,6*1,7+6,0*2,4)*0,5*(1,9+2,1)*0,5+(4,6*1,7+6,0*2,4)*0,5*(1,4+1,6)*0,5</t>
  </si>
  <si>
    <t xml:space="preserve">131301209R00</t>
  </si>
  <si>
    <t xml:space="preserve">Příplatek za lepivost - hloubení nezap.jam v hor4 </t>
  </si>
  <si>
    <t xml:space="preserve">132301213R00</t>
  </si>
  <si>
    <t xml:space="preserve">Hloubení rýh šířky do 200 cm v hor.4 do 10000 m3 </t>
  </si>
  <si>
    <t xml:space="preserve">z hloubky výkopů je odečtena skladba komunikací 0,5 m:</t>
  </si>
  <si>
    <t xml:space="preserve">rýhy k ÚV vč. výkopů pro ÚV:</t>
  </si>
  <si>
    <t xml:space="preserve">větev D (část v terénu, část v chodníku):</t>
  </si>
  <si>
    <t xml:space="preserve">větev A:</t>
  </si>
  <si>
    <t xml:space="preserve">Šc-Š18:7,4*0,8*(0,71+0,85)*0,5+42,4*0,8*(1,19+1,5)*0,5</t>
  </si>
  <si>
    <t xml:space="preserve">Ša-ÚV 21:5,6*0,8*(1,25+1,43)*0,5+14,8*0,8*(1,43+1,05)*0,5+27,4*0,8*1,05</t>
  </si>
  <si>
    <t xml:space="preserve">35,4*0,8*(1,53+1,6)*0,5+1,0*0,8*1,6+6,0*0,8*(2,0+1,6)*0,5</t>
  </si>
  <si>
    <t xml:space="preserve">24,9*0,8*(1,05+0,88)*0,5+35,0*0,8*(0,88+1,37)*0,5</t>
  </si>
  <si>
    <t xml:space="preserve">37,0*0,8*(1,1+0,8)*0,5</t>
  </si>
  <si>
    <t xml:space="preserve">34,6*0,8*(1,37+2,21)*0,5+36,0*0,8*(2,21+1,6)*0,5</t>
  </si>
  <si>
    <t xml:space="preserve">větev E:</t>
  </si>
  <si>
    <t xml:space="preserve">25,7*0,8*(1,6+0,85)*0,5+2,8*(0,85+0,8)*0,5</t>
  </si>
  <si>
    <t xml:space="preserve">Š21-23:28,7*0,8*(1,1+0,88)*0,5+50,7*0,8*(0,88+0,84)*0,5</t>
  </si>
  <si>
    <t xml:space="preserve">větev A1:</t>
  </si>
  <si>
    <t xml:space="preserve">větev E1:</t>
  </si>
  <si>
    <t xml:space="preserve">Š4-ÚV 5 :11,9*0,8*(0,85+0,8)*0,5</t>
  </si>
  <si>
    <t xml:space="preserve">k UV58:10,0*0,8*(0,74+0,55)*0,5</t>
  </si>
  <si>
    <t xml:space="preserve">větev A2:</t>
  </si>
  <si>
    <t xml:space="preserve">větev F:</t>
  </si>
  <si>
    <t xml:space="preserve">Š5-ÚV 9:28,3*0,8*(1,34+0,8)*0,5</t>
  </si>
  <si>
    <t xml:space="preserve">Š24-27:27,7*0,8*1,31+28,9*0,8*(1,31+1,0)*0,5</t>
  </si>
  <si>
    <t xml:space="preserve">větev A3:</t>
  </si>
  <si>
    <t xml:space="preserve">29,0*0,8*(1,0+0,8)*0,5</t>
  </si>
  <si>
    <t xml:space="preserve">Š7-D2:25,6*0,8*(1,6+1,1)*0,5</t>
  </si>
  <si>
    <t xml:space="preserve">větev F1:</t>
  </si>
  <si>
    <t xml:space="preserve">přípojky k ÚV (A):</t>
  </si>
  <si>
    <t xml:space="preserve">Š26-UV63:7,5*0,8*(1,25+0,8)*0,5</t>
  </si>
  <si>
    <t xml:space="preserve">ÚV1:11,5*0,8*(1,24+0,3)*0,5</t>
  </si>
  <si>
    <t xml:space="preserve">větev F2:</t>
  </si>
  <si>
    <t xml:space="preserve">ÚV2,3:1,5*0,8*(1,05+0,3)*0,5*2</t>
  </si>
  <si>
    <t xml:space="preserve">Š25-29:43,1*0,8*(1,31+1,3)*0,5+29,8*0,8*(1,3+1,04)*0,5</t>
  </si>
  <si>
    <t xml:space="preserve">ÚV4:1,5*0,8*(1,0+0,3)*0,5</t>
  </si>
  <si>
    <t xml:space="preserve">větev F3:</t>
  </si>
  <si>
    <t xml:space="preserve">ÚV6,7:1,5*0,8*(1,13+0,3)*0,5*2</t>
  </si>
  <si>
    <t xml:space="preserve">Š28-UV73:19,0*0,8*(1,3+0,55)*0,5</t>
  </si>
  <si>
    <t xml:space="preserve">ÚV8:1,5*0,8*(1,07+0,3)*0,5</t>
  </si>
  <si>
    <t xml:space="preserve">vězev F4:</t>
  </si>
  <si>
    <t xml:space="preserve">ÚV10:1,5*0,8*(1,37+0,3)*0,5</t>
  </si>
  <si>
    <t xml:space="preserve">Š26-UV67:26,5*0,8*(0,97+0,8)*0,5</t>
  </si>
  <si>
    <t xml:space="preserve">ÚV11:1,5*0,8*(1,89+0,3)*0,5</t>
  </si>
  <si>
    <t xml:space="preserve">přípojky k ÚV vč. pro ÚV:</t>
  </si>
  <si>
    <t xml:space="preserve">ÚV12-16:0,8*0,8*(2,21+1,91+1,6*2+1,35)</t>
  </si>
  <si>
    <t xml:space="preserve">větev D:</t>
  </si>
  <si>
    <t xml:space="preserve">ÚV17,18:2,5*0,8*(1,6+0,3)*0,5*2</t>
  </si>
  <si>
    <t xml:space="preserve">ÚV52,53:1,5*0,8*(0,9+0,3)*0,5+1,5*0,8*0,8</t>
  </si>
  <si>
    <t xml:space="preserve">ÚV19,20:2,5*0,8*(1,23+0,3)*0,5*2</t>
  </si>
  <si>
    <t xml:space="preserve">k D,Da:(2,5+1,5)*0,8*1,1</t>
  </si>
  <si>
    <t xml:space="preserve">ÚV 22:1,6*0,8*(0,85+0,8)*0,5</t>
  </si>
  <si>
    <t xml:space="preserve">k D4:3,0*0,8*1,9</t>
  </si>
  <si>
    <t xml:space="preserve">ÚV54,55:1,5*0,8*(1,1+0,3)*0,5*2</t>
  </si>
  <si>
    <t xml:space="preserve">větev B:</t>
  </si>
  <si>
    <t xml:space="preserve">ÚV 56,57:1,5*0,8*(0,8+0,3)*0,5*2</t>
  </si>
  <si>
    <t xml:space="preserve">Š1-12:36,5*0,8*(1,4+1,1)*0,5+45,1*0,8*(1,1+1,13)*0,5</t>
  </si>
  <si>
    <t xml:space="preserve">ÚV 59,60:1,5*0,8*(0,8+0,3)*0,5+1,5*0,8*0,8</t>
  </si>
  <si>
    <t xml:space="preserve">32,5*0,8*(1,13+1,33)*0,5+35,2*0,8*(1,33+1,1)*0,5</t>
  </si>
  <si>
    <t xml:space="preserve">větevB1:</t>
  </si>
  <si>
    <t xml:space="preserve">ÚV61,62:1,5*0,8*(1,3+0,3)*0,5*2</t>
  </si>
  <si>
    <t xml:space="preserve">Š11-ÚV31:27,3*0,8*(1,3+0,8)*0,5</t>
  </si>
  <si>
    <t xml:space="preserve">ÚV64,65:1,5*0,8*(1,15+0,3)*0,5*2</t>
  </si>
  <si>
    <t xml:space="preserve">k D1:2,5*0,8*1,1</t>
  </si>
  <si>
    <t xml:space="preserve">UV68:1,5*0,8*(0,9+0,3)*0,5</t>
  </si>
  <si>
    <t xml:space="preserve">přípojky k ÚV (B):</t>
  </si>
  <si>
    <t xml:space="preserve">UV69:1,5*0,8*0,8</t>
  </si>
  <si>
    <t xml:space="preserve">ÚV23,24:1,5*0,8*(1,3+0,3)*0,5*2</t>
  </si>
  <si>
    <t xml:space="preserve">ÚV25,26,27:1,5*0,8*(1,1+0,3)*0,5*3</t>
  </si>
  <si>
    <t xml:space="preserve">ÚV70,71:1,5*0,8*(1,3+0,3)*0,5*2</t>
  </si>
  <si>
    <t xml:space="preserve">ÚV28,29:1,5*0,8*(1,25+0,3)*0,5*2</t>
  </si>
  <si>
    <t xml:space="preserve">UV74,75:1,5*0,8*(1,15+0,3)*0,5*2</t>
  </si>
  <si>
    <t xml:space="preserve">Š1-ÚV51:22,2*0,8*(1,43+1,17)*0,5+27,8*0,8*(1,17+1,15)*0,5</t>
  </si>
  <si>
    <t xml:space="preserve">k D,Da:2,5*2*0,8*1,1</t>
  </si>
  <si>
    <t xml:space="preserve">7,5*0,8*(1,15+1,1)*0,5+24,8*0,8*(1,1+1,37)*0,5</t>
  </si>
  <si>
    <t xml:space="preserve">5,3*0,8*(1,37+0,8)*0,5</t>
  </si>
  <si>
    <t xml:space="preserve">UV 72:1,5*0,8*(1,3+0,3)*0,5</t>
  </si>
  <si>
    <t xml:space="preserve">větev C1:</t>
  </si>
  <si>
    <t xml:space="preserve">Mezisoučet</t>
  </si>
  <si>
    <t xml:space="preserve">Š13-ÚV37:25,8*0,8*(1,27+0,8)*0,5</t>
  </si>
  <si>
    <t xml:space="preserve">Začátek provozního součtu</t>
  </si>
  <si>
    <t xml:space="preserve">větev C2:</t>
  </si>
  <si>
    <t xml:space="preserve">šachty Š18-29:1,19+1,53+1,6*2+1,38+1,34+1,81*2+1,5+1,3+1,8+1,54</t>
  </si>
  <si>
    <t xml:space="preserve">ÚV39:15,8*0,8*(0,91+0,8)*0,5</t>
  </si>
  <si>
    <t xml:space="preserve">Konec provozního součtu</t>
  </si>
  <si>
    <t xml:space="preserve">Š14-ÚV41:18,5*0,8*(1,17+0,8)*0,8</t>
  </si>
  <si>
    <t xml:space="preserve">součet hloubekxšířky:1,5*1,5*18,4</t>
  </si>
  <si>
    <t xml:space="preserve">větev C3:</t>
  </si>
  <si>
    <t xml:space="preserve">Šc,Šd:2,0*2,0*1,51+2,0*2,0*1,1</t>
  </si>
  <si>
    <t xml:space="preserve">Š16-ÚV45:(8,1+17,3)*0,8*(1,1+0,8)*0,5</t>
  </si>
  <si>
    <t xml:space="preserve">přípojky k ÚV (C):</t>
  </si>
  <si>
    <t xml:space="preserve">rýhy od RT 2 k Šc:4,5*0,8*1,98+1,0*0,8*0,8</t>
  </si>
  <si>
    <t xml:space="preserve">ÚV35,36:2,0*0,8*(1,37+0,3)*0,5</t>
  </si>
  <si>
    <t xml:space="preserve">132301219R00</t>
  </si>
  <si>
    <t xml:space="preserve">Příplatek za lepivost - hloubení rýh 200cm v hor.4 </t>
  </si>
  <si>
    <t xml:space="preserve">ÚV38:2,0*0,8*(0,91+0,8)*0,5</t>
  </si>
  <si>
    <t xml:space="preserve">ÚV40:1,5*0,8*(1,17+0,3)*0,5</t>
  </si>
  <si>
    <t xml:space="preserve">rýhy 2 strana:408,03/0,8*2</t>
  </si>
  <si>
    <t xml:space="preserve">ÚV42:2,5*0,8*(1,16+0,3)*0,5</t>
  </si>
  <si>
    <t xml:space="preserve">šachty Š18-29:(1,5*4-0,8*2)*12</t>
  </si>
  <si>
    <t xml:space="preserve">ÚV43:2,0*0,8*(1,15+0,8)*0,5</t>
  </si>
  <si>
    <t xml:space="preserve">odpočet v místě souběhu svodou (upřesnit):-35,0*1,1-47,0*1,3</t>
  </si>
  <si>
    <t xml:space="preserve">ÚV44:1,5*0,8*(1,05+0,3)*0,5</t>
  </si>
  <si>
    <t xml:space="preserve">Šc,d:(2,0*4-0,8*2)*(1,51+1,1)</t>
  </si>
  <si>
    <t xml:space="preserve">ÚV46,47,48,49:2,0*0,8*(1,23+0,3)*0,5*4</t>
  </si>
  <si>
    <t xml:space="preserve">ÚV50:2,0*0,8*(1,37+0,3)*0,5</t>
  </si>
  <si>
    <t xml:space="preserve">30% z výkopů:(19,36+467,64)*0,3</t>
  </si>
  <si>
    <t xml:space="preserve">šachty Š1-17:1,43+1,05*2+0,88+1,37+2,21+1,6+0,85+1,1+1,13+1,33+1,1+1,3+1,17</t>
  </si>
  <si>
    <t xml:space="preserve">zpět do zásypů:278,42</t>
  </si>
  <si>
    <t xml:space="preserve">hloubky x šířky:21,19*1,5*1,5</t>
  </si>
  <si>
    <t xml:space="preserve">zbývající výkopy na skládku:19,36+497,64-278,42</t>
  </si>
  <si>
    <t xml:space="preserve">Ša:2,0*2,0*2,15</t>
  </si>
  <si>
    <r>
      <rPr>
        <sz val="8"/>
        <rFont val="Arial"/>
        <family val="2"/>
        <charset val="238"/>
      </rPr>
      <t xml:space="preserve">Příplatek k vod. přemístění hor.1-4 za další 1 km</t>
    </r>
    <r>
      <rPr>
        <b val="true"/>
        <sz val="8"/>
        <rFont val="Arial"/>
        <family val="2"/>
        <charset val="238"/>
      </rPr>
      <t xml:space="preserve"> 5x</t>
    </r>
  </si>
  <si>
    <t xml:space="preserve">Šb:2,0*2,0*2,15</t>
  </si>
  <si>
    <t xml:space="preserve">5*238,58</t>
  </si>
  <si>
    <t xml:space="preserve">rýhy od RT1 k Šb (mimo zpevněné plochy):7,5*0,8*1,95</t>
  </si>
  <si>
    <t xml:space="preserve">skládka:238,58</t>
  </si>
  <si>
    <t xml:space="preserve">rýhy 2 strana:(668,61+19,86)/0,8*2-18,0*2,21*2-0,8*2,21*2+3,0*1,9*2</t>
  </si>
  <si>
    <t xml:space="preserve">odpočet v místě souběhu svodou (upřesnit):-1*(18+7+15+8+30+27)*1,3</t>
  </si>
  <si>
    <t xml:space="preserve">výkopy rýh:408,03+7,77</t>
  </si>
  <si>
    <t xml:space="preserve">odpočet obsypy potrubí + lože:-138,94-38,65</t>
  </si>
  <si>
    <t xml:space="preserve">Ša,b, :(2,0*4-0,8*2)*(2,15+2,21)</t>
  </si>
  <si>
    <t xml:space="preserve">odpočet ÚV a DV:-0,3*0,3*(0,2*17+0,7*7)-0,3*0,3*0,7*4</t>
  </si>
  <si>
    <t xml:space="preserve">kolem Š18-29:(1,5*1,5-3,14*0,25*0,25)*18,4</t>
  </si>
  <si>
    <t xml:space="preserve">nad RT 2 (v chodníku):5,0*4,4*0,10</t>
  </si>
  <si>
    <t xml:space="preserve">potrubí kanalizace:704,20*0,80*0,10</t>
  </si>
  <si>
    <t xml:space="preserve">kolem Šc,d:(2,0*2,0-3,14*0,55*0,55)*0,2*2</t>
  </si>
  <si>
    <t xml:space="preserve">Š1-17:0,8*0,8*17*0,10</t>
  </si>
  <si>
    <t xml:space="preserve">Obsyp potrubí bez prohození sypaniny s dodáním štěrkopísku</t>
  </si>
  <si>
    <t xml:space="preserve">kanalizační potrubí:473,5*0,8*0,40</t>
  </si>
  <si>
    <t xml:space="preserve">RT1:4,6*3,4*0,20</t>
  </si>
  <si>
    <t xml:space="preserve">odpočet potrubí:-3,14*0,125*0,125*90,7-3,14*0,1*0,1*140,4-3,14*0,08*0,08*133,4</t>
  </si>
  <si>
    <t xml:space="preserve">Ša,b:2,0*2,0*0,10*2</t>
  </si>
  <si>
    <t xml:space="preserve">-3,14*0,065*0,065*62,0-3,14*0,05*0,05*41,1</t>
  </si>
  <si>
    <t xml:space="preserve">pod RT1:4,8*3,6*0,10</t>
  </si>
  <si>
    <t xml:space="preserve">175101201R00</t>
  </si>
  <si>
    <t xml:space="preserve">Obsyp objektu bez prohození sypaniny </t>
  </si>
  <si>
    <t xml:space="preserve">pod RT1:(4,8+3,6)*2*0,10</t>
  </si>
  <si>
    <t xml:space="preserve">kamenivo fr.8-16:</t>
  </si>
  <si>
    <t xml:space="preserve">RT2:(4,2*3,6+5,0*4,4)*0,60-3,0*9,4*0,4</t>
  </si>
  <si>
    <t xml:space="preserve">Šac,d:(2,0*2,0-3,14*0,55*0,55)*(1,25+0,9)</t>
  </si>
  <si>
    <t xml:space="preserve">pojistná drenáž:78,0</t>
  </si>
  <si>
    <t xml:space="preserve">473,5*0,8+1,5*1,5*13+2,0*2,0*2+4,0*3,4</t>
  </si>
  <si>
    <t xml:space="preserve">větev A:2,0</t>
  </si>
  <si>
    <t xml:space="preserve">větev A1:11,1</t>
  </si>
  <si>
    <t xml:space="preserve">473,5*0,8+1,5*1,5*13+2,0*2,0*2+5,4*4,8</t>
  </si>
  <si>
    <t xml:space="preserve">přípojky k ÚV :</t>
  </si>
  <si>
    <t xml:space="preserve">583415065</t>
  </si>
  <si>
    <t xml:space="preserve">Kamenivo drcené frakce  8/16</t>
  </si>
  <si>
    <t xml:space="preserve">T</t>
  </si>
  <si>
    <t xml:space="preserve">větev A-A3:1,5*9+2,5*4</t>
  </si>
  <si>
    <t xml:space="preserve">obsypy objektů:17,55*1,87</t>
  </si>
  <si>
    <t xml:space="preserve">svislé k ÚV12-16:2,0*2+1,6*2+1,5</t>
  </si>
  <si>
    <t xml:space="preserve">větev B,B1:1,5*10+2,5*3</t>
  </si>
  <si>
    <t xml:space="preserve">větev C4:8,4</t>
  </si>
  <si>
    <t xml:space="preserve">svislé k D1,2,3:1,5*3</t>
  </si>
  <si>
    <t xml:space="preserve">potrubí kanalizace:473,5*0,80*0,10</t>
  </si>
  <si>
    <t xml:space="preserve">k D4:3,0</t>
  </si>
  <si>
    <t xml:space="preserve">Š18-29:0,8*0,8*12*0,10</t>
  </si>
  <si>
    <t xml:space="preserve">451573111R00</t>
  </si>
  <si>
    <t xml:space="preserve">Lože pod potrubí ze štěrkopísku </t>
  </si>
  <si>
    <t xml:space="preserve">DN 160:</t>
  </si>
  <si>
    <t xml:space="preserve">RT2:4,0*3,4*0,20</t>
  </si>
  <si>
    <t xml:space="preserve">větev A:25,7</t>
  </si>
  <si>
    <t xml:space="preserve">Šc,d:2,0*2,0*0,10*2</t>
  </si>
  <si>
    <t xml:space="preserve">větev A2:10,5</t>
  </si>
  <si>
    <t xml:space="preserve">452311131R00</t>
  </si>
  <si>
    <t xml:space="preserve">Desky podkladní pod potrubí z betonu C 12/15 </t>
  </si>
  <si>
    <t xml:space="preserve">větev A3:25,6</t>
  </si>
  <si>
    <t xml:space="preserve">pod RT2:4,2*3,6*0,10</t>
  </si>
  <si>
    <t xml:space="preserve">větev B:35,2</t>
  </si>
  <si>
    <t xml:space="preserve">452351101R00</t>
  </si>
  <si>
    <t xml:space="preserve">Bednění desek nebo sedlových loží vč. odbednění</t>
  </si>
  <si>
    <t xml:space="preserve">větev B1:10,0</t>
  </si>
  <si>
    <t xml:space="preserve">pod RT2:(4,2+3,6)*2*0,10</t>
  </si>
  <si>
    <t xml:space="preserve">větev C:29,3</t>
  </si>
  <si>
    <t xml:space="preserve">větev C1:7,3</t>
  </si>
  <si>
    <t xml:space="preserve">větev C4:8,1</t>
  </si>
  <si>
    <t xml:space="preserve">871251111R00</t>
  </si>
  <si>
    <t xml:space="preserve">Montáž trubek z tvrdého PVC ve výkopu d 110 mm </t>
  </si>
  <si>
    <t xml:space="preserve">větev E:8,1</t>
  </si>
  <si>
    <t xml:space="preserve">DN 200:</t>
  </si>
  <si>
    <t xml:space="preserve">větev D:1,5*1</t>
  </si>
  <si>
    <t xml:space="preserve">větev A:172,7</t>
  </si>
  <si>
    <t xml:space="preserve">od RT2 k UV:1,0</t>
  </si>
  <si>
    <t xml:space="preserve">větev B:114,1</t>
  </si>
  <si>
    <t xml:space="preserve">větev E:1,5*4</t>
  </si>
  <si>
    <t xml:space="preserve">větev C:57,5</t>
  </si>
  <si>
    <t xml:space="preserve">větev F-F4:1,5*(5+4+1+1)</t>
  </si>
  <si>
    <t xml:space="preserve">přípojky k DV:2,0+1,0+2,5*2,0</t>
  </si>
  <si>
    <t xml:space="preserve">DN 250:</t>
  </si>
  <si>
    <t xml:space="preserve">svislé k DV:1,0*4</t>
  </si>
  <si>
    <t xml:space="preserve">větev A:5,6</t>
  </si>
  <si>
    <t xml:space="preserve">871311111R00</t>
  </si>
  <si>
    <t xml:space="preserve">Montáž trubek z tvrdého PVC ve výkopu d 160 mm </t>
  </si>
  <si>
    <t xml:space="preserve">od RT1 k Šb:7,5</t>
  </si>
  <si>
    <t xml:space="preserve">DN 125:</t>
  </si>
  <si>
    <t xml:space="preserve">větev D:20,1</t>
  </si>
  <si>
    <t xml:space="preserve">DN 110:</t>
  </si>
  <si>
    <t xml:space="preserve">větev F1:7,0</t>
  </si>
  <si>
    <t xml:space="preserve">koleno:</t>
  </si>
  <si>
    <t xml:space="preserve">větev F3:15,3</t>
  </si>
  <si>
    <t xml:space="preserve">k ÚV 1-51:2*51</t>
  </si>
  <si>
    <t xml:space="preserve">větev F4:19,6</t>
  </si>
  <si>
    <t xml:space="preserve">k dverním vtokům:4</t>
  </si>
  <si>
    <t xml:space="preserve">k D1:1</t>
  </si>
  <si>
    <t xml:space="preserve">k D2,3,4:2*3</t>
  </si>
  <si>
    <t xml:space="preserve">větev D:13,6</t>
  </si>
  <si>
    <t xml:space="preserve">větev E:50,7</t>
  </si>
  <si>
    <t xml:space="preserve">větev F:29,8</t>
  </si>
  <si>
    <t xml:space="preserve">koleno (87):</t>
  </si>
  <si>
    <t xml:space="preserve">větev F2:29,8</t>
  </si>
  <si>
    <t xml:space="preserve">větev A1, A2:1+1</t>
  </si>
  <si>
    <t xml:space="preserve">větev F3:3,1</t>
  </si>
  <si>
    <t xml:space="preserve">B.B1:1</t>
  </si>
  <si>
    <t xml:space="preserve">větev F4:6,4</t>
  </si>
  <si>
    <t xml:space="preserve">C1:1</t>
  </si>
  <si>
    <t xml:space="preserve">871351111R00</t>
  </si>
  <si>
    <t xml:space="preserve">Montáž trubek z tvrdého PVC ve výkopu d 225 mm </t>
  </si>
  <si>
    <t xml:space="preserve">koleno (45):</t>
  </si>
  <si>
    <t xml:space="preserve">C2:1</t>
  </si>
  <si>
    <t xml:space="preserve">větev D:10,3</t>
  </si>
  <si>
    <t xml:space="preserve">větev E:28,7</t>
  </si>
  <si>
    <t xml:space="preserve">redukce 125/110:</t>
  </si>
  <si>
    <t xml:space="preserve">větev F:58,3</t>
  </si>
  <si>
    <t xml:space="preserve">k UV5,9,31,37,39,41,45:7</t>
  </si>
  <si>
    <t xml:space="preserve">větev F2:43,1</t>
  </si>
  <si>
    <t xml:space="preserve">871371111R00</t>
  </si>
  <si>
    <t xml:space="preserve">Montáž trubek z tvrdého PVC ve výkopu d 315 mm </t>
  </si>
  <si>
    <t xml:space="preserve">větev D:85,2</t>
  </si>
  <si>
    <t xml:space="preserve">od RT2 k Šc:4,5</t>
  </si>
  <si>
    <t xml:space="preserve">větev A3:2</t>
  </si>
  <si>
    <t xml:space="preserve">od RT2 k Šd:1,0</t>
  </si>
  <si>
    <t xml:space="preserve">877313123R00</t>
  </si>
  <si>
    <t xml:space="preserve">Montáž tvarovek jednoos. plast. gum.kroužek DN 150 </t>
  </si>
  <si>
    <t xml:space="preserve">redukce 160/125:</t>
  </si>
  <si>
    <t xml:space="preserve">větev A2:1</t>
  </si>
  <si>
    <t xml:space="preserve">k ÚV 52-57:2*24</t>
  </si>
  <si>
    <t xml:space="preserve">B1:1</t>
  </si>
  <si>
    <t xml:space="preserve">k dvorním vtokům:2*4+2</t>
  </si>
  <si>
    <t xml:space="preserve">k UV od RT2:2</t>
  </si>
  <si>
    <t xml:space="preserve">redukce 160/110:</t>
  </si>
  <si>
    <t xml:space="preserve">k D2,3:2</t>
  </si>
  <si>
    <t xml:space="preserve">k UV51:1</t>
  </si>
  <si>
    <t xml:space="preserve">větev D k  UV 53:1</t>
  </si>
  <si>
    <t xml:space="preserve">větev E1 k UV 58:1</t>
  </si>
  <si>
    <t xml:space="preserve">odbočky:</t>
  </si>
  <si>
    <t xml:space="preserve">větev F1 k UV 63:1</t>
  </si>
  <si>
    <t xml:space="preserve">110/110:</t>
  </si>
  <si>
    <t xml:space="preserve">větev F3 k UV 73:1</t>
  </si>
  <si>
    <t xml:space="preserve">od RT1 k DV:1</t>
  </si>
  <si>
    <t xml:space="preserve">větev F4 k UV 57:1</t>
  </si>
  <si>
    <t xml:space="preserve">125/110:</t>
  </si>
  <si>
    <t xml:space="preserve">k UV38,40,44:3</t>
  </si>
  <si>
    <t xml:space="preserve">k UV 53,58,63,73,67:5</t>
  </si>
  <si>
    <t xml:space="preserve">k D4 :1</t>
  </si>
  <si>
    <t xml:space="preserve">160/110:</t>
  </si>
  <si>
    <t xml:space="preserve">větev D:1</t>
  </si>
  <si>
    <t xml:space="preserve">kÚV 8,15-20,30,32-34,46-50:16</t>
  </si>
  <si>
    <t xml:space="preserve">k UV 72:1</t>
  </si>
  <si>
    <t xml:space="preserve">větev B k dvor.vtoku:2</t>
  </si>
  <si>
    <t xml:space="preserve">877353121R00</t>
  </si>
  <si>
    <t xml:space="preserve">Montáž tvarovek odboč. plast. gum. kroužek DN 200 </t>
  </si>
  <si>
    <t xml:space="preserve">200/110:</t>
  </si>
  <si>
    <t xml:space="preserve">k ÚV 1-4,6,7,10-14,23-29,35,36,42,43:22</t>
  </si>
  <si>
    <t xml:space="preserve">k UV72:1</t>
  </si>
  <si>
    <t xml:space="preserve">kÚV 52,56,57,59,74,76,72,66:8</t>
  </si>
  <si>
    <t xml:space="preserve">větev B:1</t>
  </si>
  <si>
    <t xml:space="preserve">větev A:1</t>
  </si>
  <si>
    <t xml:space="preserve">k ÚV 54,55,61,62,64,66:6</t>
  </si>
  <si>
    <t xml:space="preserve">od RT1 k Šb:1</t>
  </si>
  <si>
    <t xml:space="preserve">877353123R00</t>
  </si>
  <si>
    <t xml:space="preserve">Montáž tvarovek jednoos. plast. gum.kroužek DN 200 </t>
  </si>
  <si>
    <t xml:space="preserve">větev B1:1</t>
  </si>
  <si>
    <t xml:space="preserve">redukce 200/160:</t>
  </si>
  <si>
    <t xml:space="preserve">větev D-F:1</t>
  </si>
  <si>
    <t xml:space="preserve">877363121R00</t>
  </si>
  <si>
    <t xml:space="preserve">Montáž tvarovek odboč. plast. gum. kroužek DN 250 </t>
  </si>
  <si>
    <t xml:space="preserve">odbočka 250/110:</t>
  </si>
  <si>
    <t xml:space="preserve">705,7+0,425*17+1,0*2</t>
  </si>
  <si>
    <t xml:space="preserve">větev D k DV:2</t>
  </si>
  <si>
    <t xml:space="preserve">k UV od RT2:1</t>
  </si>
  <si>
    <t xml:space="preserve">877363123R00</t>
  </si>
  <si>
    <t xml:space="preserve">Montáž tvarovek jednoos. plast. gum.kroužek DN 250 </t>
  </si>
  <si>
    <t xml:space="preserve">ÚV 1-51:51</t>
  </si>
  <si>
    <t xml:space="preserve">DV:4</t>
  </si>
  <si>
    <t xml:space="preserve">892575111R00</t>
  </si>
  <si>
    <t xml:space="preserve">Zabezpečení konců a zkouška vzduch. kan. DN do 200 </t>
  </si>
  <si>
    <t xml:space="preserve">892585111R00</t>
  </si>
  <si>
    <t xml:space="preserve">Zabezpečení konců a zkouška vzduch. kan. DN do 300 </t>
  </si>
  <si>
    <t xml:space="preserve">892855116R00</t>
  </si>
  <si>
    <t xml:space="preserve">Kontrola kanalizace TV kamerou nad 500 m </t>
  </si>
  <si>
    <t xml:space="preserve">Š8:1</t>
  </si>
  <si>
    <t xml:space="preserve">466,7+0,425*13+1,1*2</t>
  </si>
  <si>
    <t xml:space="preserve">895942001</t>
  </si>
  <si>
    <t xml:space="preserve">Osazení vpusti uliční  a dvorní </t>
  </si>
  <si>
    <t xml:space="preserve">Š12:1</t>
  </si>
  <si>
    <t xml:space="preserve">ÚV 52-75, UV:25</t>
  </si>
  <si>
    <t xml:space="preserve">Š16:1</t>
  </si>
  <si>
    <t xml:space="preserve">895971210</t>
  </si>
  <si>
    <t xml:space="preserve">Montáž retenční   galerie , šachet  Šc, Šd včetně izolace  RT2</t>
  </si>
  <si>
    <t xml:space="preserve">895979001</t>
  </si>
  <si>
    <t xml:space="preserve">Doprava RT2 </t>
  </si>
  <si>
    <t xml:space="preserve">Š2,3,4,9:4</t>
  </si>
  <si>
    <t xml:space="preserve">899711122R00</t>
  </si>
  <si>
    <t xml:space="preserve">Fólie výstražná z PVC </t>
  </si>
  <si>
    <t xml:space="preserve">894431313RBA</t>
  </si>
  <si>
    <t xml:space="preserve">Šachta, D 425 mm, dl.šach.roury 1,50 m, sběrná dno KG D 160 mm, poklop litina 12,5 t</t>
  </si>
  <si>
    <t xml:space="preserve">Š7,11,17:3</t>
  </si>
  <si>
    <t xml:space="preserve">Š23,27,29:3</t>
  </si>
  <si>
    <t xml:space="preserve">894431313RCA</t>
  </si>
  <si>
    <t xml:space="preserve">Šachta, D 425 mm, dl.šach.roury 1,50 m, sběrná dno KG D 200 mm, poklop litina 12,5 t</t>
  </si>
  <si>
    <t xml:space="preserve">Š1,5,10,13,14,15:6</t>
  </si>
  <si>
    <t xml:space="preserve">Š 20,21,22,26:4</t>
  </si>
  <si>
    <t xml:space="preserve">894431314RCA</t>
  </si>
  <si>
    <t xml:space="preserve">Šachta, D 425 mm, dl.šach.roury 1,50 m, sběrná dno KG D 250 mm, poklop litina 12,5 t</t>
  </si>
  <si>
    <t xml:space="preserve">Š6:1,</t>
  </si>
  <si>
    <t xml:space="preserve">Š 18,19:2</t>
  </si>
  <si>
    <t xml:space="preserve">894431323RCA</t>
  </si>
  <si>
    <t xml:space="preserve">Šachta, D 425 mm, dl.šach.roury 2,0 m, sběrná dno KG D 200 mm, poklop litina 12,5 t</t>
  </si>
  <si>
    <t xml:space="preserve">96,8*1,015</t>
  </si>
  <si>
    <t xml:space="preserve">Š 24,25,28:3</t>
  </si>
  <si>
    <t xml:space="preserve">28611001</t>
  </si>
  <si>
    <t xml:space="preserve">Trubka kanalizační SN 10 PVC  DN 110</t>
  </si>
  <si>
    <t xml:space="preserve">251,5*1,015</t>
  </si>
  <si>
    <t xml:space="preserve">45,1*1,015</t>
  </si>
  <si>
    <t xml:space="preserve">28611002</t>
  </si>
  <si>
    <t xml:space="preserve">Trubka kanalizační SN 4 PVC  DN 125</t>
  </si>
  <si>
    <t xml:space="preserve">151,7*1,015</t>
  </si>
  <si>
    <t xml:space="preserve">62,0*1,015</t>
  </si>
  <si>
    <t xml:space="preserve">28611003</t>
  </si>
  <si>
    <t xml:space="preserve">Trubka kanalizační SN 10 PVC  DN 160</t>
  </si>
  <si>
    <t xml:space="preserve">344,3*1,015</t>
  </si>
  <si>
    <t xml:space="preserve">133,4*1,015</t>
  </si>
  <si>
    <t xml:space="preserve">28611005</t>
  </si>
  <si>
    <t xml:space="preserve">Trubka kanalizační SN 10 PVC  DN 200</t>
  </si>
  <si>
    <t xml:space="preserve">13,1*1,015</t>
  </si>
  <si>
    <t xml:space="preserve">140,4*1,015</t>
  </si>
  <si>
    <t xml:space="preserve">28611223.A</t>
  </si>
  <si>
    <t xml:space="preserve">28611006</t>
  </si>
  <si>
    <t xml:space="preserve">Trubka kanalizační SN 10 PVC  DN 250</t>
  </si>
  <si>
    <t xml:space="preserve">78,0*1,015</t>
  </si>
  <si>
    <t xml:space="preserve">90,7*1,015</t>
  </si>
  <si>
    <t xml:space="preserve">28652001</t>
  </si>
  <si>
    <t xml:space="preserve">Koleno kanalizační  110/ 45° PVC</t>
  </si>
  <si>
    <t xml:space="preserve">28652003</t>
  </si>
  <si>
    <t xml:space="preserve">Koleno kanalizační  125/ 87° PVC</t>
  </si>
  <si>
    <t xml:space="preserve">28652006</t>
  </si>
  <si>
    <t xml:space="preserve">Koleno kanalizační  250/ 87° PVC</t>
  </si>
  <si>
    <t xml:space="preserve">28652008</t>
  </si>
  <si>
    <t xml:space="preserve">Redukce kanalizační  125/ 110 PVC</t>
  </si>
  <si>
    <t xml:space="preserve">28652009</t>
  </si>
  <si>
    <t xml:space="preserve">Redukce kanalizační  200/ 160 PVC</t>
  </si>
  <si>
    <t xml:space="preserve">28652010</t>
  </si>
  <si>
    <t xml:space="preserve">Redukce kanalizační  160/ 125 PVC</t>
  </si>
  <si>
    <t xml:space="preserve">28652012</t>
  </si>
  <si>
    <t xml:space="preserve">Odbočka kanalizační  125/ 110/45° PVC</t>
  </si>
  <si>
    <t xml:space="preserve">28652013</t>
  </si>
  <si>
    <t xml:space="preserve">Odbočka kanalizační  160/ 110/45° PVC</t>
  </si>
  <si>
    <t xml:space="preserve">28652014</t>
  </si>
  <si>
    <t xml:space="preserve">Odbočka kanalizační  200/ 110/45° PVC</t>
  </si>
  <si>
    <t xml:space="preserve">28652015</t>
  </si>
  <si>
    <t xml:space="preserve">Odbočka kanalizační  250/ 110/45° PVC</t>
  </si>
  <si>
    <t xml:space="preserve">28680001</t>
  </si>
  <si>
    <t xml:space="preserve">Dvorní vpusť s ocelovým mřížovým pororoštem 20/30 B125 kN, stavební výška 702 mm</t>
  </si>
  <si>
    <t xml:space="preserve">dvorní vpust 300x300 + nástavec v. 25 cm:</t>
  </si>
  <si>
    <t xml:space="preserve">ÚV 52,54-57,59,61,62,64-66,68,70-72,74,75:17</t>
  </si>
  <si>
    <t xml:space="preserve">28680002</t>
  </si>
  <si>
    <t xml:space="preserve">Dvorní vpusť s ocelovým mřížovým pororoštem 20/30 B125 kN, stavební výška 1202 mm</t>
  </si>
  <si>
    <t xml:space="preserve">dvorní vpust 300x300 + 3x nástavec v. 25 cm:</t>
  </si>
  <si>
    <t xml:space="preserve">ÚV 53,58,60,63,67,69,73, UV od RT2:8</t>
  </si>
  <si>
    <t xml:space="preserve">28680003</t>
  </si>
  <si>
    <t xml:space="preserve">Velkokapacitní dvorní vtok DN110 svislý odtok mřížka LT 260/260 mm, odkalovací koš (12,5 t) DV</t>
  </si>
  <si>
    <t xml:space="preserve">ÚV 1-4,6-8,10-20,23-30,32-36,40,42,44-51:51-13</t>
  </si>
  <si>
    <t xml:space="preserve">28680004</t>
  </si>
  <si>
    <t xml:space="preserve">Velkokapacitní dvorní vtok DN110 svislý odtok mřížka nerez 226/226 mm , odkalovací koš (1,5 t) Dva</t>
  </si>
  <si>
    <t xml:space="preserve">28697901</t>
  </si>
  <si>
    <t xml:space="preserve">Retenční  galerie 3,6 x 2,4 x 0,40 m, izolace retenční objem 3,46 m3 RT2 obsahuje:</t>
  </si>
  <si>
    <t xml:space="preserve">vsakovací blok 600 x 400 x 600 mm (ŠxVxD) s kanálkem DN 180</t>
  </si>
  <si>
    <t xml:space="preserve">ÚV 5,9,21,22,31,50,51,45,53,39,37,37,41:13</t>
  </si>
  <si>
    <t xml:space="preserve">vsakovací blok 600 x 400 x 600 mm  (ŠxVxD)</t>
  </si>
  <si>
    <t xml:space="preserve">vsakovací blok kontrolní 400 x 400 mm (jedná se o 1 komponent: 4 ks na 1 box 400 x 400 x 600 mm)</t>
  </si>
  <si>
    <t xml:space="preserve">box konektor – mašlička </t>
  </si>
  <si>
    <t xml:space="preserve">spojovací clip</t>
  </si>
  <si>
    <t xml:space="preserve">koncová stěna pro kontrolní box, předformované otvory</t>
  </si>
  <si>
    <t xml:space="preserve">geotextilie  200/m2, šíře 2 m – role 100 m2, PP</t>
  </si>
  <si>
    <t xml:space="preserve">hydroizolační jednovrstvá syntetická fólie PVC-P tl. 1,5 mm, šířka pásu 2100 mm, role 42 m2, barva černá</t>
  </si>
  <si>
    <t xml:space="preserve">28697902</t>
  </si>
  <si>
    <t xml:space="preserve">Šachta kanalizační vtoková se sedimentačním prostorem a filtrem pevných částic DN 250, H = 1,81 m  Šc obsahuje:</t>
  </si>
  <si>
    <t xml:space="preserve">poklop celolitinový s odvětráním</t>
  </si>
  <si>
    <t xml:space="preserve">Jímka 1100 , H = 1,8 m (1,3 + 0,5 m)</t>
  </si>
  <si>
    <t xml:space="preserve">filtr DN 250</t>
  </si>
  <si>
    <t xml:space="preserve">filtrační návrlek DN 250</t>
  </si>
  <si>
    <t xml:space="preserve">nátrubek DN 110</t>
  </si>
  <si>
    <t xml:space="preserve">nátrubek DN 250</t>
  </si>
  <si>
    <t xml:space="preserve">28697903</t>
  </si>
  <si>
    <t xml:space="preserve">Šachta kanalizažní odtoková s regulovaným odtokem a bezpečnostním přepadem DN 250, H = 1,45 m Šd obsahuje:</t>
  </si>
  <si>
    <t xml:space="preserve">Jímka 1100 , H = 1,55 m (1,3 + 0,25 m)</t>
  </si>
  <si>
    <t xml:space="preserve">bezpečnostní přepad DN 250 s regulací průtoku</t>
  </si>
  <si>
    <t xml:space="preserve">96</t>
  </si>
  <si>
    <t xml:space="preserve">971042361R00</t>
  </si>
  <si>
    <t xml:space="preserve">Vybourání otvorů zdi betonové pl. 0,09 m2, tl.60cm </t>
  </si>
  <si>
    <t xml:space="preserve">upřesnit- průchod základem pro potrubí k Šb:1</t>
  </si>
  <si>
    <t xml:space="preserve">998276101R00</t>
  </si>
  <si>
    <t xml:space="preserve">Přesun hmot, trubní vedení plastová, otevř. výkop </t>
  </si>
  <si>
    <t xml:space="preserve">        REKAPITULACE  STAVEBNÍCH  DÍLŮ</t>
  </si>
  <si>
    <t xml:space="preserve">     CELKEM  OBJEKT</t>
  </si>
</sst>
</file>

<file path=xl/styles.xml><?xml version="1.0" encoding="utf-8"?>
<styleSheet xmlns="http://schemas.openxmlformats.org/spreadsheetml/2006/main">
  <numFmts count="23">
    <numFmt numFmtId="164" formatCode="General"/>
    <numFmt numFmtId="165" formatCode="_-* #,##0.00&quot; Kč&quot;_-;\-* #,##0.00&quot; Kč&quot;_-;_-* \-??&quot; Kč&quot;_-;_-@_-"/>
    <numFmt numFmtId="166" formatCode="_-* #,##0.0&quot; Kč&quot;_-;\-* #,##0.0&quot; Kč&quot;_-;_-* \-??&quot; Kč&quot;_-;_-@_-"/>
    <numFmt numFmtId="167" formatCode="0.0000"/>
    <numFmt numFmtId="168" formatCode="0.000"/>
    <numFmt numFmtId="169" formatCode="_(#,##0\._);;;_(@_)"/>
    <numFmt numFmtId="170" formatCode="#,##0.00"/>
    <numFmt numFmtId="171" formatCode="0.00"/>
    <numFmt numFmtId="172" formatCode="_(#,##0.0_);[RED]&quot;- &quot;#,##0.0_);\–??;_(@_)"/>
    <numFmt numFmtId="173" formatCode="@"/>
    <numFmt numFmtId="174" formatCode="_(#,##0_);[RED]&quot;- &quot;#,##0_);\–??;_(@_)"/>
    <numFmt numFmtId="175" formatCode="_(#,##0.00_);[RED]&quot;- &quot;#,##0.00_);\–??;_(@_)"/>
    <numFmt numFmtId="176" formatCode="0.0"/>
    <numFmt numFmtId="177" formatCode="_-* #,##0.00_-;\-* #,##0.00_-;_-* \-??_-;_-@_-"/>
    <numFmt numFmtId="178" formatCode="#,##0.00_ ;\-#,##0.00\ "/>
    <numFmt numFmtId="179" formatCode="0"/>
    <numFmt numFmtId="180" formatCode="General"/>
    <numFmt numFmtId="181" formatCode="_(#,##0.000_);[RED]&quot;- &quot;#,##0.000_);\–??;_(@_)"/>
    <numFmt numFmtId="182" formatCode="_(#,##0.00000_);[RED]&quot;- &quot;#,##0.00000_);\–??;_(@_)"/>
    <numFmt numFmtId="183" formatCode="0.000000"/>
    <numFmt numFmtId="184" formatCode="#,##0.0_ ;\-#,##0.0\ "/>
    <numFmt numFmtId="185" formatCode="#,##0"/>
    <numFmt numFmtId="186" formatCode="#,##0.0"/>
  </numFmts>
  <fonts count="81">
    <font>
      <sz val="11"/>
      <color rgb="FF000000"/>
      <name val="Calibri"/>
      <family val="2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2"/>
      <charset val="238"/>
    </font>
    <font>
      <sz val="10"/>
      <name val="Arial CE"/>
      <family val="2"/>
      <charset val="238"/>
    </font>
    <font>
      <sz val="10"/>
      <name val="Arial"/>
      <family val="0"/>
      <charset val="1"/>
    </font>
    <font>
      <sz val="9"/>
      <color rgb="FF000000"/>
      <name val="Arial"/>
      <family val="2"/>
      <charset val="238"/>
    </font>
    <font>
      <b val="true"/>
      <sz val="10"/>
      <name val="Arial"/>
      <family val="2"/>
      <charset val="238"/>
    </font>
    <font>
      <sz val="8"/>
      <name val="Arial CE"/>
      <family val="2"/>
      <charset val="238"/>
    </font>
    <font>
      <b val="true"/>
      <sz val="10"/>
      <color rgb="FFFF0000"/>
      <name val="Arial CE"/>
      <family val="2"/>
      <charset val="238"/>
    </font>
    <font>
      <b val="true"/>
      <sz val="10"/>
      <color rgb="FFFF0000"/>
      <name val="Arial"/>
      <family val="2"/>
      <charset val="238"/>
    </font>
    <font>
      <sz val="9"/>
      <name val="Arial"/>
      <family val="2"/>
      <charset val="238"/>
    </font>
    <font>
      <sz val="7"/>
      <name val="Arial CE"/>
      <family val="2"/>
      <charset val="238"/>
    </font>
    <font>
      <sz val="7"/>
      <color rgb="FFFF0000"/>
      <name val="Arial CE"/>
      <family val="2"/>
      <charset val="238"/>
    </font>
    <font>
      <b val="true"/>
      <sz val="9"/>
      <color rgb="FFFF0000"/>
      <name val="Arial CE"/>
      <family val="2"/>
      <charset val="238"/>
    </font>
    <font>
      <sz val="8"/>
      <color rgb="FF000080"/>
      <name val="Arial"/>
      <family val="2"/>
      <charset val="238"/>
    </font>
    <font>
      <sz val="9"/>
      <color rgb="FF000080"/>
      <name val="Arial"/>
      <family val="2"/>
      <charset val="238"/>
    </font>
    <font>
      <sz val="8"/>
      <color rgb="FF000080"/>
      <name val="Arial Narrow"/>
      <family val="2"/>
      <charset val="238"/>
    </font>
    <font>
      <sz val="8"/>
      <color rgb="FFFF0000"/>
      <name val="Arial"/>
      <family val="2"/>
      <charset val="238"/>
    </font>
    <font>
      <b val="true"/>
      <sz val="9"/>
      <color rgb="FF000080"/>
      <name val="Arial"/>
      <family val="2"/>
      <charset val="238"/>
    </font>
    <font>
      <b val="true"/>
      <sz val="9"/>
      <color rgb="FF000080"/>
      <name val="Arial Narrow"/>
      <family val="2"/>
      <charset val="238"/>
    </font>
    <font>
      <b val="true"/>
      <sz val="10"/>
      <color rgb="FFFF0000"/>
      <name val="Arial Narrow"/>
      <family val="2"/>
      <charset val="238"/>
    </font>
    <font>
      <b val="true"/>
      <sz val="10"/>
      <color rgb="FF000080"/>
      <name val="Arial Narrow"/>
      <family val="2"/>
      <charset val="238"/>
    </font>
    <font>
      <b val="true"/>
      <sz val="9"/>
      <color rgb="FF000000"/>
      <name val="Arial Narrow"/>
      <family val="2"/>
      <charset val="238"/>
    </font>
    <font>
      <vertAlign val="superscript"/>
      <sz val="9"/>
      <name val="Arial"/>
      <family val="2"/>
      <charset val="238"/>
    </font>
    <font>
      <sz val="8"/>
      <name val="Arial Narrow"/>
      <family val="2"/>
      <charset val="238"/>
    </font>
    <font>
      <sz val="9"/>
      <color rgb="FF000000"/>
      <name val="Arial Narrow"/>
      <family val="2"/>
      <charset val="238"/>
    </font>
    <font>
      <sz val="9"/>
      <name val="Arial Narrow"/>
      <family val="2"/>
      <charset val="238"/>
    </font>
    <font>
      <i val="true"/>
      <sz val="9"/>
      <name val="Arial"/>
      <family val="2"/>
      <charset val="238"/>
    </font>
    <font>
      <b val="true"/>
      <sz val="9"/>
      <name val="Arial"/>
      <family val="2"/>
      <charset val="238"/>
    </font>
    <font>
      <b val="true"/>
      <i val="true"/>
      <sz val="10"/>
      <name val="Arial"/>
      <family val="2"/>
      <charset val="238"/>
    </font>
    <font>
      <i val="true"/>
      <sz val="10"/>
      <name val="Arial"/>
      <family val="2"/>
      <charset val="238"/>
    </font>
    <font>
      <i val="true"/>
      <sz val="9"/>
      <color rgb="FF002060"/>
      <name val="Arial"/>
      <family val="2"/>
      <charset val="238"/>
    </font>
    <font>
      <b val="true"/>
      <i val="true"/>
      <sz val="9"/>
      <name val="Arial"/>
      <family val="2"/>
      <charset val="238"/>
    </font>
    <font>
      <u val="single"/>
      <sz val="9"/>
      <name val="Arial"/>
      <family val="2"/>
      <charset val="238"/>
    </font>
    <font>
      <sz val="9"/>
      <name val="Arial CE"/>
      <family val="2"/>
      <charset val="238"/>
    </font>
    <font>
      <b val="true"/>
      <sz val="9"/>
      <color rgb="FF000000"/>
      <name val="Arial"/>
      <family val="2"/>
      <charset val="238"/>
    </font>
    <font>
      <i val="true"/>
      <vertAlign val="superscript"/>
      <sz val="9"/>
      <name val="Arial"/>
      <family val="2"/>
      <charset val="238"/>
    </font>
    <font>
      <i val="true"/>
      <sz val="9"/>
      <color rgb="FFFF0000"/>
      <name val="Arial"/>
      <family val="2"/>
      <charset val="238"/>
    </font>
    <font>
      <i val="true"/>
      <sz val="9"/>
      <name val="Arial Narrow"/>
      <family val="2"/>
      <charset val="238"/>
    </font>
    <font>
      <i val="true"/>
      <sz val="11"/>
      <color rgb="FF000000"/>
      <name val="Segoe UI"/>
      <family val="2"/>
      <charset val="238"/>
    </font>
    <font>
      <i val="true"/>
      <vertAlign val="superscript"/>
      <sz val="11"/>
      <color rgb="FF000000"/>
      <name val="Segoe UI"/>
      <family val="2"/>
      <charset val="238"/>
    </font>
    <font>
      <b val="true"/>
      <i val="true"/>
      <sz val="11"/>
      <color rgb="FF000000"/>
      <name val="Segoe UI"/>
      <family val="2"/>
      <charset val="238"/>
    </font>
    <font>
      <b val="true"/>
      <i val="true"/>
      <vertAlign val="superscript"/>
      <sz val="11"/>
      <color rgb="FF000000"/>
      <name val="Segoe UI"/>
      <family val="2"/>
      <charset val="238"/>
    </font>
    <font>
      <vertAlign val="superscript"/>
      <sz val="9"/>
      <color rgb="FF000000"/>
      <name val="Arial"/>
      <family val="2"/>
      <charset val="238"/>
    </font>
    <font>
      <i val="true"/>
      <sz val="9"/>
      <color rgb="FF000000"/>
      <name val="Arial"/>
      <family val="2"/>
      <charset val="238"/>
    </font>
    <font>
      <i val="true"/>
      <vertAlign val="superscript"/>
      <sz val="9"/>
      <color rgb="FF000000"/>
      <name val="Arial"/>
      <family val="2"/>
      <charset val="238"/>
    </font>
    <font>
      <sz val="11"/>
      <name val="Calibri"/>
      <family val="2"/>
      <charset val="238"/>
    </font>
    <font>
      <i val="true"/>
      <u val="single"/>
      <sz val="9"/>
      <name val="Arial"/>
      <family val="2"/>
      <charset val="238"/>
    </font>
    <font>
      <sz val="9"/>
      <color rgb="FFFF0000"/>
      <name val="Arial"/>
      <family val="2"/>
      <charset val="238"/>
    </font>
    <font>
      <b val="true"/>
      <sz val="10"/>
      <color rgb="FF000080"/>
      <name val="Arial"/>
      <family val="2"/>
      <charset val="238"/>
    </font>
    <font>
      <sz val="10"/>
      <color rgb="FF000080"/>
      <name val="Arial"/>
      <family val="2"/>
      <charset val="238"/>
    </font>
    <font>
      <u val="single"/>
      <sz val="10"/>
      <color rgb="FF000080"/>
      <name val="Arial"/>
      <family val="2"/>
      <charset val="238"/>
    </font>
    <font>
      <sz val="9"/>
      <color rgb="FF002060"/>
      <name val="Arial"/>
      <family val="2"/>
      <charset val="238"/>
    </font>
    <font>
      <b val="true"/>
      <sz val="9"/>
      <color rgb="FF002060"/>
      <name val="Arial"/>
      <family val="2"/>
      <charset val="238"/>
    </font>
    <font>
      <b val="true"/>
      <sz val="11"/>
      <color rgb="FF002060"/>
      <name val="Calibri"/>
      <family val="2"/>
      <charset val="238"/>
    </font>
    <font>
      <sz val="11"/>
      <color rgb="FF002060"/>
      <name val="Calibri"/>
      <family val="2"/>
      <charset val="238"/>
    </font>
    <font>
      <i val="true"/>
      <sz val="9"/>
      <color rgb="FF000080"/>
      <name val="Arial"/>
      <family val="2"/>
      <charset val="238"/>
    </font>
    <font>
      <sz val="10"/>
      <color rgb="FF000000"/>
      <name val="Calibri"/>
      <family val="2"/>
      <charset val="238"/>
    </font>
    <font>
      <i val="true"/>
      <sz val="10"/>
      <color rgb="FF002060"/>
      <name val="Arial"/>
      <family val="2"/>
      <charset val="238"/>
    </font>
    <font>
      <b val="true"/>
      <sz val="11"/>
      <color rgb="FF000000"/>
      <name val="Arial"/>
      <family val="2"/>
      <charset val="238"/>
    </font>
    <font>
      <sz val="11"/>
      <color rgb="FF000000"/>
      <name val="Arial"/>
      <family val="2"/>
      <charset val="238"/>
    </font>
    <font>
      <i val="true"/>
      <sz val="11"/>
      <color rgb="FF000000"/>
      <name val="Calibri"/>
      <family val="2"/>
      <charset val="238"/>
    </font>
    <font>
      <b val="true"/>
      <sz val="10"/>
      <name val="Arial CE"/>
      <family val="2"/>
      <charset val="238"/>
    </font>
    <font>
      <sz val="10"/>
      <color rgb="FFFFFFFF"/>
      <name val="Arial CE"/>
      <family val="2"/>
      <charset val="238"/>
    </font>
    <font>
      <b val="true"/>
      <i val="true"/>
      <sz val="10"/>
      <name val="Arial CE"/>
      <family val="2"/>
      <charset val="238"/>
    </font>
    <font>
      <sz val="8"/>
      <color rgb="FF0000FF"/>
      <name val="Arial CE"/>
      <family val="2"/>
      <charset val="238"/>
    </font>
    <font>
      <sz val="11"/>
      <name val="Arial CE"/>
      <family val="2"/>
      <charset val="238"/>
    </font>
    <font>
      <b val="true"/>
      <sz val="11"/>
      <name val="Arial CE"/>
      <family val="2"/>
      <charset val="238"/>
    </font>
    <font>
      <i val="true"/>
      <sz val="8"/>
      <name val="Arial CE"/>
      <family val="2"/>
      <charset val="238"/>
    </font>
    <font>
      <i val="true"/>
      <sz val="9"/>
      <name val="Arial CE"/>
      <family val="2"/>
      <charset val="238"/>
    </font>
    <font>
      <sz val="8"/>
      <name val="Arial"/>
      <family val="2"/>
      <charset val="238"/>
    </font>
    <font>
      <sz val="8"/>
      <color rgb="FF0000FF"/>
      <name val="Arial"/>
      <family val="2"/>
      <charset val="238"/>
    </font>
    <font>
      <sz val="8"/>
      <color rgb="FFFFFFFF"/>
      <name val="Arial"/>
      <family val="2"/>
      <charset val="238"/>
    </font>
    <font>
      <sz val="8"/>
      <color rgb="FF002060"/>
      <name val="Arial"/>
      <family val="2"/>
      <charset val="238"/>
    </font>
    <font>
      <b val="true"/>
      <sz val="8"/>
      <name val="Arial"/>
      <family val="2"/>
      <charset val="238"/>
    </font>
    <font>
      <b val="true"/>
      <sz val="14"/>
      <name val="Arial"/>
      <family val="2"/>
      <charset val="238"/>
    </font>
    <font>
      <sz val="8"/>
      <color rgb="FFFF6600"/>
      <name val="Arial"/>
      <family val="2"/>
      <charset val="238"/>
    </font>
    <font>
      <sz val="8"/>
      <color rgb="FF008000"/>
      <name val="Arial"/>
      <family val="2"/>
      <charset val="238"/>
    </font>
    <font>
      <b val="true"/>
      <sz val="12"/>
      <name val="Arial CE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FFF99"/>
        <bgColor rgb="FFFFFFCC"/>
      </patternFill>
    </fill>
    <fill>
      <patternFill patternType="solid">
        <fgColor rgb="FFFFFFFF"/>
        <bgColor rgb="FFFFFFCC"/>
      </patternFill>
    </fill>
    <fill>
      <patternFill patternType="solid">
        <fgColor rgb="FFC0C0C0"/>
        <bgColor rgb="FFAFABAB"/>
      </patternFill>
    </fill>
    <fill>
      <patternFill patternType="solid">
        <fgColor rgb="FFFFFF00"/>
        <bgColor rgb="FFFFFF00"/>
      </patternFill>
    </fill>
    <fill>
      <patternFill patternType="solid">
        <fgColor rgb="FFAFABAB"/>
        <bgColor rgb="FFC0C0C0"/>
      </patternFill>
    </fill>
  </fills>
  <borders count="44">
    <border diagonalUp="false" diagonalDown="false">
      <left/>
      <right/>
      <top/>
      <bottom/>
      <diagonal/>
    </border>
    <border diagonalUp="false" diagonalDown="false">
      <left style="thin"/>
      <right/>
      <top style="thin"/>
      <bottom/>
      <diagonal/>
    </border>
    <border diagonalUp="false" diagonalDown="false">
      <left/>
      <right/>
      <top style="thin"/>
      <bottom/>
      <diagonal/>
    </border>
    <border diagonalUp="false" diagonalDown="false">
      <left/>
      <right style="thin"/>
      <top style="thin"/>
      <bottom/>
      <diagonal/>
    </border>
    <border diagonalUp="false" diagonalDown="false">
      <left style="thin"/>
      <right/>
      <top/>
      <bottom/>
      <diagonal/>
    </border>
    <border diagonalUp="false" diagonalDown="false">
      <left/>
      <right/>
      <top/>
      <bottom style="thin"/>
      <diagonal/>
    </border>
    <border diagonalUp="false" diagonalDown="false">
      <left/>
      <right style="thin"/>
      <top/>
      <bottom style="thin"/>
      <diagonal/>
    </border>
    <border diagonalUp="false" diagonalDown="false">
      <left style="thin"/>
      <right style="hair"/>
      <top style="thin"/>
      <bottom style="double"/>
      <diagonal/>
    </border>
    <border diagonalUp="false" diagonalDown="false">
      <left style="hair"/>
      <right style="hair"/>
      <top style="thin"/>
      <bottom style="double"/>
      <diagonal/>
    </border>
    <border diagonalUp="false" diagonalDown="false">
      <left style="hair"/>
      <right style="thin"/>
      <top style="thin"/>
      <bottom style="double"/>
      <diagonal/>
    </border>
    <border diagonalUp="false" diagonalDown="false">
      <left/>
      <right style="hair"/>
      <top style="thin"/>
      <bottom style="double"/>
      <diagonal/>
    </border>
    <border diagonalUp="false" diagonalDown="false">
      <left style="hair"/>
      <right/>
      <top style="hair"/>
      <bottom style="hair"/>
      <diagonal/>
    </border>
    <border diagonalUp="false" diagonalDown="false">
      <left style="hair"/>
      <right style="hair"/>
      <top style="hair"/>
      <bottom style="hair"/>
      <diagonal/>
    </border>
    <border diagonalUp="false" diagonalDown="false">
      <left style="hair"/>
      <right style="hair"/>
      <top/>
      <bottom style="hair"/>
      <diagonal/>
    </border>
    <border diagonalUp="false" diagonalDown="false">
      <left style="hair"/>
      <right style="hair"/>
      <top style="hair"/>
      <bottom/>
      <diagonal/>
    </border>
    <border diagonalUp="false" diagonalDown="false"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 diagonalUp="false" diagonalDown="false">
      <left/>
      <right style="hair"/>
      <top style="hair"/>
      <bottom style="hair"/>
      <diagonal/>
    </border>
    <border diagonalUp="false" diagonalDown="false">
      <left style="hair"/>
      <right style="hair"/>
      <top/>
      <bottom/>
      <diagonal/>
    </border>
    <border diagonalUp="false" diagonalDown="false">
      <left style="hair"/>
      <right style="hair"/>
      <top style="hair"/>
      <bottom style="thin"/>
      <diagonal/>
    </border>
    <border diagonalUp="false" diagonalDown="false">
      <left/>
      <right/>
      <top style="double"/>
      <bottom style="thin"/>
      <diagonal/>
    </border>
    <border diagonalUp="false" diagonalDown="false">
      <left style="thin"/>
      <right/>
      <top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/>
      <right/>
      <top style="thin"/>
      <bottom style="thin"/>
      <diagonal/>
    </border>
    <border diagonalUp="false" diagonalDown="false">
      <left style="thin"/>
      <right style="thin"/>
      <top/>
      <bottom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medium"/>
      <right/>
      <top style="medium"/>
      <bottom style="medium"/>
      <diagonal/>
    </border>
    <border diagonalUp="false" diagonalDown="false">
      <left/>
      <right/>
      <top style="medium"/>
      <bottom style="medium"/>
      <diagonal/>
    </border>
    <border diagonalUp="false" diagonalDown="false">
      <left style="thin"/>
      <right style="medium"/>
      <top style="medium"/>
      <bottom style="medium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 style="thin"/>
      <top style="hair"/>
      <bottom/>
      <diagonal/>
    </border>
    <border diagonalUp="false" diagonalDown="false">
      <left/>
      <right style="thin"/>
      <top/>
      <bottom/>
      <diagonal/>
    </border>
    <border diagonalUp="false" diagonalDown="false">
      <left style="medium"/>
      <right/>
      <top/>
      <bottom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 style="thin"/>
      <right/>
      <top style="thin"/>
      <bottom style="hair"/>
      <diagonal/>
    </border>
    <border diagonalUp="false" diagonalDown="false">
      <left/>
      <right/>
      <top style="thin"/>
      <bottom style="hair"/>
      <diagonal/>
    </border>
    <border diagonalUp="false" diagonalDown="false">
      <left style="thin"/>
      <right style="thin"/>
      <top style="thin"/>
      <bottom style="hair"/>
      <diagonal/>
    </border>
    <border diagonalUp="false" diagonalDown="false">
      <left style="thin"/>
      <right/>
      <top style="hair"/>
      <bottom style="hair"/>
      <diagonal/>
    </border>
    <border diagonalUp="false" diagonalDown="false">
      <left/>
      <right/>
      <top style="hair"/>
      <bottom style="hair"/>
      <diagonal/>
    </border>
    <border diagonalUp="false" diagonalDown="false">
      <left style="thin"/>
      <right style="thin"/>
      <top style="hair"/>
      <bottom style="hair"/>
      <diagonal/>
    </border>
    <border diagonalUp="false" diagonalDown="false">
      <left style="thin"/>
      <right/>
      <top style="hair"/>
      <bottom style="thin"/>
      <diagonal/>
    </border>
    <border diagonalUp="false" diagonalDown="false">
      <left/>
      <right/>
      <top style="hair"/>
      <bottom style="thin"/>
      <diagonal/>
    </border>
    <border diagonalUp="false" diagonalDown="false">
      <left/>
      <right style="thin"/>
      <top style="hair"/>
      <bottom style="thin"/>
      <diagonal/>
    </border>
  </borders>
  <cellStyleXfs count="28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177" fontId="0" fillId="0" borderId="0" applyFont="true" applyBorder="false" applyAlignment="true" applyProtection="false">
      <alignment horizontal="general" vertical="bottom" textRotation="0" wrapText="false" indent="0" shrinkToFit="false"/>
    </xf>
    <xf numFmtId="41" fontId="1" fillId="0" borderId="0" applyFont="true" applyBorder="false" applyAlignment="false" applyProtection="false"/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5" fontId="4" fillId="0" borderId="0" applyFont="true" applyBorder="false" applyAlignment="true" applyProtection="false">
      <alignment horizontal="general" vertical="bottom" textRotation="0" wrapText="false" indent="0" shrinkToFit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47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0" xfId="17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7" fontId="7" fillId="0" borderId="0" xfId="0" applyFont="true" applyBorder="false" applyAlignment="true" applyProtection="false">
      <alignment horizontal="center" vertical="top" textRotation="0" wrapText="false" indent="0" shrinkToFit="false"/>
      <protection locked="true" hidden="false"/>
    </xf>
    <xf numFmtId="168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9" fontId="8" fillId="2" borderId="1" xfId="22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9" fillId="2" borderId="2" xfId="26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70" fontId="5" fillId="2" borderId="2" xfId="26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70" fontId="10" fillId="2" borderId="2" xfId="26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71" fontId="11" fillId="2" borderId="2" xfId="26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72" fontId="0" fillId="2" borderId="2" xfId="0" applyFont="false" applyBorder="true" applyAlignment="true" applyProtection="true">
      <alignment horizontal="center" vertical="bottom" textRotation="0" wrapText="false" indent="0" shrinkToFit="false"/>
      <protection locked="false" hidden="false"/>
    </xf>
    <xf numFmtId="166" fontId="12" fillId="2" borderId="2" xfId="17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64" fontId="0" fillId="2" borderId="3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7" fontId="12" fillId="2" borderId="2" xfId="0" applyFont="true" applyBorder="true" applyAlignment="true" applyProtection="true">
      <alignment horizontal="center" vertical="top" textRotation="0" wrapText="false" indent="0" shrinkToFit="false"/>
      <protection locked="false" hidden="false"/>
    </xf>
    <xf numFmtId="168" fontId="12" fillId="2" borderId="2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73" fontId="12" fillId="2" borderId="2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6" fontId="13" fillId="2" borderId="3" xfId="17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14" fillId="2" borderId="0" xfId="17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13" fillId="2" borderId="0" xfId="17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0" fillId="0" borderId="0" xfId="0" applyFont="fals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4" fillId="2" borderId="4" xfId="22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9" fillId="2" borderId="5" xfId="26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70" fontId="5" fillId="2" borderId="5" xfId="26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70" fontId="9" fillId="2" borderId="5" xfId="26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71" fontId="15" fillId="2" borderId="5" xfId="26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72" fontId="0" fillId="2" borderId="5" xfId="0" applyFont="false" applyBorder="true" applyAlignment="true" applyProtection="true">
      <alignment horizontal="center" vertical="bottom" textRotation="0" wrapText="false" indent="0" shrinkToFit="false"/>
      <protection locked="false" hidden="false"/>
    </xf>
    <xf numFmtId="166" fontId="0" fillId="2" borderId="5" xfId="17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64" fontId="0" fillId="2" borderId="6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7" fontId="12" fillId="2" borderId="5" xfId="0" applyFont="true" applyBorder="true" applyAlignment="true" applyProtection="true">
      <alignment horizontal="center" vertical="top" textRotation="0" wrapText="false" indent="0" shrinkToFit="false"/>
      <protection locked="false" hidden="false"/>
    </xf>
    <xf numFmtId="168" fontId="12" fillId="2" borderId="5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0" fillId="2" borderId="5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6" fontId="13" fillId="2" borderId="6" xfId="17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73" fontId="16" fillId="2" borderId="7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73" fontId="16" fillId="2" borderId="8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16" fillId="2" borderId="8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71" fontId="16" fillId="2" borderId="8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72" fontId="16" fillId="2" borderId="8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6" fontId="16" fillId="2" borderId="8" xfId="17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73" fontId="16" fillId="2" borderId="9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7" fontId="17" fillId="2" borderId="10" xfId="0" applyFont="true" applyBorder="true" applyAlignment="true" applyProtection="true">
      <alignment horizontal="center" vertical="top" textRotation="0" wrapText="false" indent="0" shrinkToFit="false"/>
      <protection locked="false" hidden="false"/>
    </xf>
    <xf numFmtId="168" fontId="18" fillId="2" borderId="8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73" fontId="18" fillId="2" borderId="8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73" fontId="19" fillId="2" borderId="0" xfId="0" applyFont="true" applyBorder="false" applyAlignment="true" applyProtection="true">
      <alignment horizontal="center" vertical="center" textRotation="0" wrapText="false" indent="0" shrinkToFit="false"/>
      <protection locked="false" hidden="false"/>
    </xf>
    <xf numFmtId="173" fontId="16" fillId="2" borderId="0" xfId="0" applyFont="true" applyBorder="false" applyAlignment="true" applyProtection="true">
      <alignment horizontal="center" vertical="center" textRotation="0" wrapText="false" indent="0" shrinkToFit="false"/>
      <protection locked="false" hidden="false"/>
    </xf>
    <xf numFmtId="164" fontId="4" fillId="0" borderId="0" xfId="0" applyFont="true" applyBorder="false" applyAlignment="true" applyProtection="true">
      <alignment horizontal="general" vertical="center" textRotation="0" wrapText="false" indent="0" shrinkToFit="false"/>
      <protection locked="false" hidden="false"/>
    </xf>
    <xf numFmtId="173" fontId="16" fillId="2" borderId="0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16" fillId="2" borderId="0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71" fontId="16" fillId="2" borderId="0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72" fontId="16" fillId="2" borderId="0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6" fontId="16" fillId="2" borderId="0" xfId="17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7" fontId="17" fillId="2" borderId="0" xfId="0" applyFont="true" applyBorder="true" applyAlignment="true" applyProtection="true">
      <alignment horizontal="center" vertical="top" textRotation="0" wrapText="false" indent="0" shrinkToFit="false"/>
      <protection locked="false" hidden="false"/>
    </xf>
    <xf numFmtId="168" fontId="18" fillId="2" borderId="0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73" fontId="18" fillId="2" borderId="0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20" fillId="0" borderId="0" xfId="0" applyFont="true" applyBorder="false" applyAlignment="true" applyProtection="true">
      <alignment horizontal="left" vertical="bottom" textRotation="0" wrapText="false" indent="0" shrinkToFit="false"/>
      <protection locked="false" hidden="false"/>
    </xf>
    <xf numFmtId="173" fontId="20" fillId="0" borderId="0" xfId="0" applyFont="true" applyBorder="false" applyAlignment="true" applyProtection="true">
      <alignment horizontal="center" vertical="bottom" textRotation="0" wrapText="false" indent="0" shrinkToFit="false"/>
      <protection locked="false" hidden="false"/>
    </xf>
    <xf numFmtId="171" fontId="20" fillId="0" borderId="0" xfId="0" applyFont="true" applyBorder="false" applyAlignment="true" applyProtection="true">
      <alignment horizontal="center" vertical="bottom" textRotation="0" wrapText="false" indent="0" shrinkToFit="false"/>
      <protection locked="false" hidden="false"/>
    </xf>
    <xf numFmtId="172" fontId="20" fillId="0" borderId="0" xfId="0" applyFont="true" applyBorder="false" applyAlignment="true" applyProtection="true">
      <alignment horizontal="center" vertical="bottom" textRotation="0" wrapText="false" indent="0" shrinkToFit="false"/>
      <protection locked="false" hidden="false"/>
    </xf>
    <xf numFmtId="166" fontId="20" fillId="0" borderId="0" xfId="17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74" fontId="20" fillId="0" borderId="0" xfId="0" applyFont="true" applyBorder="false" applyAlignment="false" applyProtection="true">
      <alignment horizontal="general" vertical="bottom" textRotation="0" wrapText="false" indent="0" shrinkToFit="false"/>
      <protection locked="false" hidden="false"/>
    </xf>
    <xf numFmtId="167" fontId="20" fillId="0" borderId="0" xfId="0" applyFont="true" applyBorder="false" applyAlignment="true" applyProtection="true">
      <alignment horizontal="center" vertical="top" textRotation="0" wrapText="false" indent="0" shrinkToFit="false"/>
      <protection locked="false" hidden="false"/>
    </xf>
    <xf numFmtId="168" fontId="21" fillId="0" borderId="0" xfId="0" applyFont="true" applyBorder="false" applyAlignment="true" applyProtection="true">
      <alignment horizontal="center" vertical="bottom" textRotation="0" wrapText="false" indent="0" shrinkToFit="false"/>
      <protection locked="false" hidden="false"/>
    </xf>
    <xf numFmtId="175" fontId="21" fillId="0" borderId="0" xfId="0" applyFont="true" applyBorder="false" applyAlignment="false" applyProtection="true">
      <alignment horizontal="general" vertical="bottom" textRotation="0" wrapText="false" indent="0" shrinkToFit="false"/>
      <protection locked="false" hidden="false"/>
    </xf>
    <xf numFmtId="172" fontId="22" fillId="0" borderId="0" xfId="0" applyFont="true" applyBorder="false" applyAlignment="false" applyProtection="true">
      <alignment horizontal="general" vertical="bottom" textRotation="0" wrapText="false" indent="0" shrinkToFit="false"/>
      <protection locked="false" hidden="false"/>
    </xf>
    <xf numFmtId="172" fontId="23" fillId="0" borderId="0" xfId="0" applyFont="tru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4" fillId="0" borderId="0" xfId="0" applyFont="true" applyBorder="false" applyAlignment="false" applyProtection="true">
      <alignment horizontal="general" vertical="bottom" textRotation="0" wrapText="false" indent="0" shrinkToFit="false"/>
      <protection locked="false" hidden="false"/>
    </xf>
    <xf numFmtId="173" fontId="24" fillId="0" borderId="11" xfId="0" applyFont="true" applyBorder="true" applyAlignment="true" applyProtection="true">
      <alignment horizontal="center" vertical="top" textRotation="0" wrapText="false" indent="0" shrinkToFit="false"/>
      <protection locked="false" hidden="false"/>
    </xf>
    <xf numFmtId="164" fontId="12" fillId="3" borderId="12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2" fillId="3" borderId="1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76" fontId="12" fillId="3" borderId="12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72" fontId="12" fillId="3" borderId="1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6" fontId="12" fillId="3" borderId="12" xfId="17" applyFont="true" applyBorder="true" applyAlignment="true" applyProtection="true">
      <alignment horizontal="right" vertical="top" textRotation="0" wrapText="false" indent="0" shrinkToFit="false"/>
      <protection locked="false" hidden="false"/>
    </xf>
    <xf numFmtId="174" fontId="26" fillId="3" borderId="12" xfId="0" applyFont="true" applyBorder="true" applyAlignment="true" applyProtection="true">
      <alignment horizontal="center" vertical="top" textRotation="0" wrapText="false" indent="0" shrinkToFit="false"/>
      <protection locked="false" hidden="false"/>
    </xf>
    <xf numFmtId="167" fontId="12" fillId="0" borderId="13" xfId="0" applyFont="true" applyBorder="true" applyAlignment="true" applyProtection="true">
      <alignment horizontal="center" vertical="top" textRotation="0" wrapText="false" indent="0" shrinkToFit="false"/>
      <protection locked="false" hidden="false"/>
    </xf>
    <xf numFmtId="168" fontId="27" fillId="0" borderId="12" xfId="0" applyFont="true" applyBorder="true" applyAlignment="true" applyProtection="true">
      <alignment horizontal="center" vertical="top" textRotation="0" wrapText="false" indent="0" shrinkToFit="false"/>
      <protection locked="false" hidden="false"/>
    </xf>
    <xf numFmtId="167" fontId="28" fillId="0" borderId="13" xfId="0" applyFont="true" applyBorder="true" applyAlignment="true" applyProtection="true">
      <alignment horizontal="center" vertical="top" textRotation="0" wrapText="false" indent="0" shrinkToFit="false"/>
      <protection locked="false" hidden="false"/>
    </xf>
    <xf numFmtId="172" fontId="27" fillId="0" borderId="12" xfId="0" applyFont="true" applyBorder="true" applyAlignment="true" applyProtection="true">
      <alignment horizontal="center" vertical="top" textRotation="0" wrapText="false" indent="0" shrinkToFit="false"/>
      <protection locked="false" hidden="false"/>
    </xf>
    <xf numFmtId="172" fontId="22" fillId="0" borderId="0" xfId="0" applyFont="true" applyBorder="false" applyAlignment="true" applyProtection="true">
      <alignment horizontal="general" vertical="top" textRotation="0" wrapText="false" indent="0" shrinkToFit="false"/>
      <protection locked="false" hidden="false"/>
    </xf>
    <xf numFmtId="172" fontId="23" fillId="0" borderId="0" xfId="0" applyFont="true" applyBorder="false" applyAlignment="true" applyProtection="true">
      <alignment horizontal="general" vertical="top" textRotation="0" wrapText="false" indent="0" shrinkToFit="false"/>
      <protection locked="false" hidden="false"/>
    </xf>
    <xf numFmtId="164" fontId="4" fillId="0" borderId="0" xfId="0" applyFont="true" applyBorder="false" applyAlignment="true" applyProtection="true">
      <alignment horizontal="general" vertical="top" textRotation="0" wrapText="false" indent="0" shrinkToFit="false"/>
      <protection locked="false" hidden="false"/>
    </xf>
    <xf numFmtId="164" fontId="0" fillId="0" borderId="0" xfId="0" applyFont="false" applyBorder="false" applyAlignment="true" applyProtection="true">
      <alignment horizontal="general" vertical="top" textRotation="0" wrapText="false" indent="0" shrinkToFit="false"/>
      <protection locked="false" hidden="false"/>
    </xf>
    <xf numFmtId="164" fontId="29" fillId="3" borderId="12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29" fillId="0" borderId="12" xfId="0" applyFont="true" applyBorder="true" applyAlignment="true" applyProtection="true">
      <alignment horizontal="left" vertical="top" textRotation="0" wrapText="false" indent="0" shrinkToFit="false"/>
      <protection locked="false" hidden="false"/>
    </xf>
    <xf numFmtId="164" fontId="29" fillId="0" borderId="12" xfId="0" applyFont="true" applyBorder="true" applyAlignment="true" applyProtection="true">
      <alignment horizontal="center" vertical="top" textRotation="0" wrapText="false" indent="0" shrinkToFit="false"/>
      <protection locked="false" hidden="false"/>
    </xf>
    <xf numFmtId="166" fontId="12" fillId="3" borderId="14" xfId="17" applyFont="true" applyBorder="true" applyAlignment="true" applyProtection="true">
      <alignment horizontal="right" vertical="top" textRotation="0" wrapText="false" indent="0" shrinkToFit="false"/>
      <protection locked="false" hidden="false"/>
    </xf>
    <xf numFmtId="174" fontId="26" fillId="3" borderId="14" xfId="0" applyFont="true" applyBorder="true" applyAlignment="true" applyProtection="true">
      <alignment horizontal="center" vertical="top" textRotation="0" wrapText="false" indent="0" shrinkToFit="false"/>
      <protection locked="false" hidden="false"/>
    </xf>
    <xf numFmtId="167" fontId="12" fillId="0" borderId="14" xfId="0" applyFont="true" applyBorder="true" applyAlignment="true" applyProtection="true">
      <alignment horizontal="center" vertical="top" textRotation="0" wrapText="false" indent="0" shrinkToFit="false"/>
      <protection locked="false" hidden="false"/>
    </xf>
    <xf numFmtId="168" fontId="27" fillId="0" borderId="14" xfId="0" applyFont="true" applyBorder="true" applyAlignment="true" applyProtection="true">
      <alignment horizontal="center" vertical="top" textRotation="0" wrapText="false" indent="0" shrinkToFit="false"/>
      <protection locked="false" hidden="false"/>
    </xf>
    <xf numFmtId="167" fontId="28" fillId="0" borderId="14" xfId="0" applyFont="true" applyBorder="true" applyAlignment="true" applyProtection="true">
      <alignment horizontal="center" vertical="top" textRotation="0" wrapText="false" indent="0" shrinkToFit="false"/>
      <protection locked="false" hidden="false"/>
    </xf>
    <xf numFmtId="172" fontId="27" fillId="0" borderId="14" xfId="0" applyFont="true" applyBorder="true" applyAlignment="true" applyProtection="true">
      <alignment horizontal="center" vertical="top" textRotation="0" wrapText="false" indent="0" shrinkToFit="false"/>
      <protection locked="false" hidden="false"/>
    </xf>
    <xf numFmtId="173" fontId="30" fillId="0" borderId="12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12" fillId="3" borderId="12" xfId="0" applyFont="true" applyBorder="true" applyAlignment="true" applyProtection="false">
      <alignment horizontal="general" vertical="top" textRotation="0" wrapText="true" indent="1" shrinkToFit="false"/>
      <protection locked="true" hidden="false"/>
    </xf>
    <xf numFmtId="171" fontId="12" fillId="3" borderId="1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7" fontId="12" fillId="0" borderId="12" xfId="0" applyFont="true" applyBorder="true" applyAlignment="true" applyProtection="true">
      <alignment horizontal="center" vertical="top" textRotation="0" wrapText="false" indent="0" shrinkToFit="false"/>
      <protection locked="false" hidden="false"/>
    </xf>
    <xf numFmtId="167" fontId="28" fillId="0" borderId="12" xfId="0" applyFont="true" applyBorder="true" applyAlignment="true" applyProtection="true">
      <alignment horizontal="center" vertical="top" textRotation="0" wrapText="false" indent="0" shrinkToFit="false"/>
      <protection locked="false" hidden="false"/>
    </xf>
    <xf numFmtId="171" fontId="29" fillId="0" borderId="12" xfId="0" applyFont="true" applyBorder="true" applyAlignment="true" applyProtection="true">
      <alignment horizontal="center" vertical="top" textRotation="0" wrapText="false" indent="0" shrinkToFit="false"/>
      <protection locked="false" hidden="false"/>
    </xf>
    <xf numFmtId="164" fontId="12" fillId="0" borderId="0" xfId="0" applyFont="true" applyBorder="false" applyAlignment="true" applyProtection="true">
      <alignment horizontal="general" vertical="top" textRotation="0" wrapText="false" indent="0" shrinkToFit="false"/>
      <protection locked="false" hidden="false"/>
    </xf>
    <xf numFmtId="164" fontId="31" fillId="0" borderId="0" xfId="0" applyFont="true" applyBorder="false" applyAlignment="true" applyProtection="true">
      <alignment horizontal="left" vertical="bottom" textRotation="0" wrapText="false" indent="0" shrinkToFit="false"/>
      <protection locked="false" hidden="false"/>
    </xf>
    <xf numFmtId="164" fontId="29" fillId="0" borderId="0" xfId="0" applyFont="true" applyBorder="false" applyAlignment="true" applyProtection="true">
      <alignment horizontal="left" vertical="bottom" textRotation="0" wrapText="false" indent="0" shrinkToFit="false"/>
      <protection locked="false" hidden="false"/>
    </xf>
    <xf numFmtId="173" fontId="29" fillId="0" borderId="0" xfId="0" applyFont="true" applyBorder="false" applyAlignment="true" applyProtection="true">
      <alignment horizontal="center" vertical="bottom" textRotation="0" wrapText="false" indent="0" shrinkToFit="false"/>
      <protection locked="false" hidden="false"/>
    </xf>
    <xf numFmtId="171" fontId="29" fillId="0" borderId="0" xfId="0" applyFont="true" applyBorder="false" applyAlignment="true" applyProtection="true">
      <alignment horizontal="center" vertical="bottom" textRotation="0" wrapText="false" indent="0" shrinkToFit="false"/>
      <protection locked="false" hidden="false"/>
    </xf>
    <xf numFmtId="172" fontId="33" fillId="0" borderId="0" xfId="0" applyFont="true" applyBorder="false" applyAlignment="true" applyProtection="true">
      <alignment horizontal="center" vertical="bottom" textRotation="0" wrapText="false" indent="0" shrinkToFit="false"/>
      <protection locked="false" hidden="false"/>
    </xf>
    <xf numFmtId="172" fontId="12" fillId="0" borderId="0" xfId="0" applyFont="true" applyBorder="false" applyAlignment="false" applyProtection="true">
      <alignment horizontal="general" vertical="bottom" textRotation="0" wrapText="false" indent="0" shrinkToFit="false"/>
      <protection locked="false" hidden="false"/>
    </xf>
    <xf numFmtId="174" fontId="12" fillId="0" borderId="0" xfId="0" applyFont="true" applyBorder="false" applyAlignment="false" applyProtection="true">
      <alignment horizontal="general" vertical="bottom" textRotation="0" wrapText="false" indent="0" shrinkToFit="false"/>
      <protection locked="false" hidden="false"/>
    </xf>
    <xf numFmtId="167" fontId="12" fillId="0" borderId="0" xfId="0" applyFont="true" applyBorder="false" applyAlignment="true" applyProtection="true">
      <alignment horizontal="center" vertical="top" textRotation="0" wrapText="false" indent="0" shrinkToFit="false"/>
      <protection locked="false" hidden="false"/>
    </xf>
    <xf numFmtId="168" fontId="12" fillId="0" borderId="0" xfId="0" applyFont="true" applyBorder="false" applyAlignment="true" applyProtection="true">
      <alignment horizontal="center" vertical="bottom" textRotation="0" wrapText="false" indent="0" shrinkToFit="false"/>
      <protection locked="false" hidden="false"/>
    </xf>
    <xf numFmtId="175" fontId="12" fillId="0" borderId="0" xfId="0" applyFont="tru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12" fillId="0" borderId="0" xfId="0" applyFont="true" applyBorder="false" applyAlignment="false" applyProtection="true">
      <alignment horizontal="general" vertical="bottom" textRotation="0" wrapText="false" indent="0" shrinkToFit="false"/>
      <protection locked="false" hidden="false"/>
    </xf>
    <xf numFmtId="178" fontId="33" fillId="0" borderId="0" xfId="15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34" fillId="0" borderId="0" xfId="0" applyFont="true" applyBorder="false" applyAlignment="true" applyProtection="true">
      <alignment horizontal="left" vertical="center" textRotation="0" wrapText="false" indent="0" shrinkToFit="false"/>
      <protection locked="false" hidden="false"/>
    </xf>
    <xf numFmtId="164" fontId="12" fillId="0" borderId="0" xfId="0" applyFont="true" applyBorder="false" applyAlignment="true" applyProtection="true">
      <alignment horizontal="left" vertical="bottom" textRotation="0" wrapText="false" indent="0" shrinkToFit="false"/>
      <protection locked="false" hidden="false"/>
    </xf>
    <xf numFmtId="173" fontId="12" fillId="0" borderId="0" xfId="0" applyFont="true" applyBorder="false" applyAlignment="true" applyProtection="true">
      <alignment horizontal="center" vertical="bottom" textRotation="0" wrapText="false" indent="0" shrinkToFit="false"/>
      <protection locked="false" hidden="false"/>
    </xf>
    <xf numFmtId="171" fontId="12" fillId="0" borderId="0" xfId="0" applyFont="true" applyBorder="false" applyAlignment="true" applyProtection="true">
      <alignment horizontal="center" vertical="bottom" textRotation="0" wrapText="false" indent="0" shrinkToFit="false"/>
      <protection locked="false" hidden="false"/>
    </xf>
    <xf numFmtId="174" fontId="30" fillId="0" borderId="12" xfId="0" applyFont="true" applyBorder="true" applyAlignment="true" applyProtection="true">
      <alignment horizontal="center" vertical="top" textRotation="0" wrapText="false" indent="0" shrinkToFit="false"/>
      <protection locked="false" hidden="false"/>
    </xf>
    <xf numFmtId="178" fontId="12" fillId="3" borderId="14" xfId="15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72" fontId="12" fillId="3" borderId="12" xfId="0" applyFont="true" applyBorder="true" applyAlignment="true" applyProtection="true">
      <alignment horizontal="center" vertical="top" textRotation="0" wrapText="false" indent="0" shrinkToFit="false"/>
      <protection locked="false" hidden="false"/>
    </xf>
    <xf numFmtId="179" fontId="12" fillId="3" borderId="12" xfId="0" applyFont="true" applyBorder="true" applyAlignment="true" applyProtection="true">
      <alignment horizontal="center" vertical="top" textRotation="0" wrapText="false" indent="0" shrinkToFit="false"/>
      <protection locked="false" hidden="false"/>
    </xf>
    <xf numFmtId="167" fontId="12" fillId="3" borderId="12" xfId="0" applyFont="true" applyBorder="true" applyAlignment="true" applyProtection="true">
      <alignment horizontal="center" vertical="top" textRotation="0" wrapText="false" indent="0" shrinkToFit="false"/>
      <protection locked="false" hidden="false"/>
    </xf>
    <xf numFmtId="178" fontId="12" fillId="3" borderId="12" xfId="15" applyFont="true" applyBorder="true" applyAlignment="true" applyProtection="true">
      <alignment horizontal="center" vertical="top" textRotation="0" wrapText="false" indent="0" shrinkToFit="false"/>
      <protection locked="false" hidden="false"/>
    </xf>
    <xf numFmtId="164" fontId="12" fillId="3" borderId="12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7" fillId="3" borderId="1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78" fontId="12" fillId="3" borderId="12" xfId="15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72" fontId="7" fillId="3" borderId="12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6" fontId="12" fillId="3" borderId="12" xfId="17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73" fontId="36" fillId="3" borderId="15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36" fillId="3" borderId="15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78" fontId="7" fillId="3" borderId="1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72" fontId="7" fillId="3" borderId="1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80" fontId="37" fillId="3" borderId="12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12" fillId="3" borderId="12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81" fontId="12" fillId="3" borderId="12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72" fontId="12" fillId="3" borderId="12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76" fontId="12" fillId="3" borderId="1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7" fontId="7" fillId="0" borderId="12" xfId="0" applyFont="true" applyBorder="true" applyAlignment="true" applyProtection="true">
      <alignment horizontal="center" vertical="top" textRotation="0" wrapText="false" indent="0" shrinkToFit="false"/>
      <protection locked="false" hidden="false"/>
    </xf>
    <xf numFmtId="182" fontId="27" fillId="0" borderId="12" xfId="0" applyFont="true" applyBorder="true" applyAlignment="true" applyProtection="true">
      <alignment horizontal="center" vertical="top" textRotation="0" wrapText="false" indent="0" shrinkToFit="false"/>
      <protection locked="false" hidden="false"/>
    </xf>
    <xf numFmtId="172" fontId="27" fillId="0" borderId="0" xfId="0" applyFont="true" applyBorder="false" applyAlignment="true" applyProtection="true">
      <alignment horizontal="center" vertical="top" textRotation="0" wrapText="false" indent="0" shrinkToFit="false"/>
      <protection locked="false" hidden="false"/>
    </xf>
    <xf numFmtId="164" fontId="29" fillId="3" borderId="12" xfId="0" applyFont="true" applyBorder="true" applyAlignment="true" applyProtection="false">
      <alignment horizontal="general" vertical="top" textRotation="0" wrapText="true" indent="1" shrinkToFit="false"/>
      <protection locked="true" hidden="false"/>
    </xf>
    <xf numFmtId="171" fontId="29" fillId="3" borderId="1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74" fontId="26" fillId="0" borderId="16" xfId="0" applyFont="true" applyBorder="true" applyAlignment="true" applyProtection="true">
      <alignment horizontal="center" vertical="top" textRotation="0" wrapText="false" indent="0" shrinkToFit="false"/>
      <protection locked="false" hidden="false"/>
    </xf>
    <xf numFmtId="164" fontId="39" fillId="3" borderId="12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2" fillId="3" borderId="12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40" fillId="0" borderId="12" xfId="0" applyFont="true" applyBorder="true" applyAlignment="true" applyProtection="true">
      <alignment horizontal="left" vertical="top" textRotation="0" wrapText="false" indent="0" shrinkToFit="false"/>
      <protection locked="false" hidden="false"/>
    </xf>
    <xf numFmtId="171" fontId="29" fillId="0" borderId="12" xfId="0" applyFont="true" applyBorder="true" applyAlignment="true" applyProtection="true">
      <alignment horizontal="right" vertical="top" textRotation="0" wrapText="false" indent="0" shrinkToFit="false"/>
      <protection locked="false" hidden="false"/>
    </xf>
    <xf numFmtId="164" fontId="41" fillId="3" borderId="1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78" fontId="29" fillId="0" borderId="12" xfId="15" applyFont="true" applyBorder="true" applyAlignment="true" applyProtection="true">
      <alignment horizontal="center" vertical="top" textRotation="0" wrapText="false" indent="0" shrinkToFit="false"/>
      <protection locked="false" hidden="false"/>
    </xf>
    <xf numFmtId="175" fontId="29" fillId="0" borderId="12" xfId="0" applyFont="true" applyBorder="true" applyAlignment="true" applyProtection="true">
      <alignment horizontal="center" vertical="top" textRotation="0" wrapText="false" indent="0" shrinkToFit="false"/>
      <protection locked="false" hidden="false"/>
    </xf>
    <xf numFmtId="166" fontId="20" fillId="0" borderId="12" xfId="17" applyFont="true" applyBorder="true" applyAlignment="true" applyProtection="true">
      <alignment horizontal="general" vertical="top" textRotation="0" wrapText="false" indent="0" shrinkToFit="false"/>
      <protection locked="false" hidden="false"/>
    </xf>
    <xf numFmtId="174" fontId="20" fillId="0" borderId="12" xfId="0" applyFont="true" applyBorder="true" applyAlignment="true" applyProtection="true">
      <alignment horizontal="general" vertical="top" textRotation="0" wrapText="false" indent="0" shrinkToFit="false"/>
      <protection locked="false" hidden="false"/>
    </xf>
    <xf numFmtId="167" fontId="20" fillId="0" borderId="12" xfId="0" applyFont="true" applyBorder="true" applyAlignment="true" applyProtection="true">
      <alignment horizontal="center" vertical="top" textRotation="0" wrapText="false" indent="0" shrinkToFit="false"/>
      <protection locked="false" hidden="false"/>
    </xf>
    <xf numFmtId="168" fontId="21" fillId="0" borderId="12" xfId="0" applyFont="true" applyBorder="true" applyAlignment="true" applyProtection="true">
      <alignment horizontal="center" vertical="top" textRotation="0" wrapText="false" indent="0" shrinkToFit="false"/>
      <protection locked="false" hidden="false"/>
    </xf>
    <xf numFmtId="175" fontId="21" fillId="0" borderId="12" xfId="0" applyFont="true" applyBorder="true" applyAlignment="true" applyProtection="true">
      <alignment horizontal="general" vertical="top" textRotation="0" wrapText="false" indent="0" shrinkToFit="false"/>
      <protection locked="false" hidden="false"/>
    </xf>
    <xf numFmtId="172" fontId="23" fillId="0" borderId="12" xfId="0" applyFont="true" applyBorder="true" applyAlignment="true" applyProtection="true">
      <alignment horizontal="general" vertical="top" textRotation="0" wrapText="false" indent="0" shrinkToFit="false"/>
      <protection locked="false" hidden="false"/>
    </xf>
    <xf numFmtId="171" fontId="29" fillId="0" borderId="14" xfId="0" applyFont="true" applyBorder="true" applyAlignment="true" applyProtection="true">
      <alignment horizontal="right" vertical="top" textRotation="0" wrapText="false" indent="0" shrinkToFit="false"/>
      <protection locked="false" hidden="false"/>
    </xf>
    <xf numFmtId="171" fontId="29" fillId="0" borderId="12" xfId="0" applyFont="true" applyBorder="true" applyAlignment="true" applyProtection="true">
      <alignment horizontal="left" vertical="top" textRotation="0" wrapText="false" indent="0" shrinkToFit="false"/>
      <protection locked="false" hidden="false"/>
    </xf>
    <xf numFmtId="164" fontId="41" fillId="3" borderId="13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78" fontId="29" fillId="0" borderId="17" xfId="15" applyFont="true" applyBorder="true" applyAlignment="true" applyProtection="true">
      <alignment horizontal="center" vertical="top" textRotation="0" wrapText="false" indent="0" shrinkToFit="false"/>
      <protection locked="false" hidden="false"/>
    </xf>
    <xf numFmtId="164" fontId="41" fillId="3" borderId="12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71" fontId="29" fillId="0" borderId="18" xfId="0" applyFont="true" applyBorder="true" applyAlignment="true" applyProtection="true">
      <alignment horizontal="right" vertical="top" textRotation="0" wrapText="false" indent="0" shrinkToFit="false"/>
      <protection locked="false" hidden="false"/>
    </xf>
    <xf numFmtId="164" fontId="41" fillId="3" borderId="18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78" fontId="29" fillId="0" borderId="18" xfId="15" applyFont="true" applyBorder="true" applyAlignment="true" applyProtection="true">
      <alignment horizontal="center" vertical="top" textRotation="0" wrapText="false" indent="0" shrinkToFit="false"/>
      <protection locked="false" hidden="false"/>
    </xf>
    <xf numFmtId="164" fontId="34" fillId="0" borderId="12" xfId="0" applyFont="true" applyBorder="true" applyAlignment="true" applyProtection="true">
      <alignment horizontal="right" vertical="center" textRotation="0" wrapText="false" indent="0" shrinkToFit="false"/>
      <protection locked="false" hidden="false"/>
    </xf>
    <xf numFmtId="164" fontId="43" fillId="3" borderId="1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1" fontId="34" fillId="0" borderId="13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72" fontId="20" fillId="0" borderId="12" xfId="0" applyFont="true" applyBorder="true" applyAlignment="true" applyProtection="true">
      <alignment horizontal="center" vertical="top" textRotation="0" wrapText="false" indent="0" shrinkToFit="false"/>
      <protection locked="false" hidden="false"/>
    </xf>
    <xf numFmtId="164" fontId="29" fillId="3" borderId="1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6" fontId="29" fillId="3" borderId="12" xfId="17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7" fillId="3" borderId="12" xfId="0" applyFont="true" applyBorder="true" applyAlignment="true" applyProtection="false">
      <alignment horizontal="general" vertical="top" textRotation="0" wrapText="true" indent="1" shrinkToFit="false"/>
      <protection locked="true" hidden="false"/>
    </xf>
    <xf numFmtId="164" fontId="7" fillId="3" borderId="12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12" fillId="3" borderId="1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6" fillId="3" borderId="12" xfId="0" applyFont="true" applyBorder="true" applyAlignment="true" applyProtection="false">
      <alignment horizontal="general" vertical="top" textRotation="0" wrapText="true" indent="1" shrinkToFit="false"/>
      <protection locked="true" hidden="false"/>
    </xf>
    <xf numFmtId="164" fontId="7" fillId="3" borderId="12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72" fontId="12" fillId="3" borderId="12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29" fillId="3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71" fontId="29" fillId="3" borderId="0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0" fillId="3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8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left" vertical="bottom" textRotation="0" wrapText="false" indent="0" shrinkToFit="false"/>
      <protection locked="true" hidden="false"/>
    </xf>
    <xf numFmtId="174" fontId="30" fillId="0" borderId="0" xfId="0" applyFont="true" applyBorder="false" applyAlignment="false" applyProtection="true">
      <alignment horizontal="general" vertical="bottom" textRotation="0" wrapText="false" indent="0" shrinkToFit="false"/>
      <protection locked="false" hidden="false"/>
    </xf>
    <xf numFmtId="171" fontId="12" fillId="3" borderId="12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12" fillId="3" borderId="1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6" fontId="7" fillId="3" borderId="1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37" fillId="3" borderId="0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12" fillId="3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4" fontId="26" fillId="0" borderId="12" xfId="0" applyFont="true" applyBorder="true" applyAlignment="true" applyProtection="true">
      <alignment horizontal="center" vertical="top" textRotation="0" wrapText="false" indent="0" shrinkToFit="false"/>
      <protection locked="false" hidden="false"/>
    </xf>
    <xf numFmtId="167" fontId="12" fillId="0" borderId="12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8" fontId="12" fillId="0" borderId="12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12" fillId="0" borderId="12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top" textRotation="0" wrapText="false" indent="0" shrinkToFit="false"/>
      <protection locked="true" hidden="false"/>
    </xf>
    <xf numFmtId="164" fontId="34" fillId="3" borderId="12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8" fontId="12" fillId="3" borderId="12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12" fillId="3" borderId="12" xfId="0" applyFont="true" applyBorder="true" applyAlignment="true" applyProtection="false">
      <alignment horizontal="right" vertical="top" textRotation="0" wrapText="true" indent="1" shrinkToFit="false"/>
      <protection locked="true" hidden="false"/>
    </xf>
    <xf numFmtId="176" fontId="12" fillId="0" borderId="12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71" fontId="50" fillId="3" borderId="12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30" fillId="3" borderId="12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51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54" fillId="0" borderId="0" xfId="0" applyFont="true" applyBorder="false" applyAlignment="true" applyProtection="true">
      <alignment horizontal="right" vertical="bottom" textRotation="0" wrapText="false" indent="0" shrinkToFit="false"/>
      <protection locked="false" hidden="false"/>
    </xf>
    <xf numFmtId="164" fontId="56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71" fontId="56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33" fillId="3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55" fillId="3" borderId="0" xfId="17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64" fontId="5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55" fillId="0" borderId="0" xfId="17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73" fontId="37" fillId="3" borderId="12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29" fillId="3" borderId="12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78" fontId="29" fillId="3" borderId="12" xfId="15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80" fontId="37" fillId="3" borderId="1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2" fillId="3" borderId="12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2" fillId="3" borderId="12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2" fillId="3" borderId="1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8" fontId="12" fillId="3" borderId="12" xfId="1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2" fontId="12" fillId="3" borderId="1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12" fillId="3" borderId="12" xfId="17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2" fillId="3" borderId="1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12" fillId="0" borderId="1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2" fillId="0" borderId="1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2" fontId="27" fillId="0" borderId="12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72" fontId="27" fillId="0" borderId="0" xfId="0" applyFont="true" applyBorder="false" applyAlignment="true" applyProtection="true">
      <alignment horizontal="center" vertical="center" textRotation="0" wrapText="false" indent="0" shrinkToFit="false"/>
      <protection locked="false" hidden="false"/>
    </xf>
    <xf numFmtId="164" fontId="0" fillId="0" borderId="0" xfId="0" applyFont="fals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7" fillId="3" borderId="12" xfId="0" applyFont="true" applyBorder="true" applyAlignment="true" applyProtection="false">
      <alignment horizontal="left" vertical="top" textRotation="0" wrapText="false" indent="0" shrinkToFit="false"/>
      <protection locked="true" hidden="false"/>
    </xf>
    <xf numFmtId="164" fontId="7" fillId="3" borderId="12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78" fontId="7" fillId="3" borderId="12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83" fontId="12" fillId="3" borderId="12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78" fontId="12" fillId="3" borderId="13" xfId="15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7" fontId="0" fillId="0" borderId="0" xfId="0" applyFont="false" applyBorder="false" applyAlignment="true" applyProtection="false">
      <alignment horizontal="center" vertical="top" textRotation="0" wrapText="false" indent="0" shrinkToFit="false"/>
      <protection locked="true" hidden="false"/>
    </xf>
    <xf numFmtId="176" fontId="7" fillId="3" borderId="12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7" fontId="7" fillId="3" borderId="12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7" fontId="12" fillId="3" borderId="12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84" fontId="12" fillId="3" borderId="12" xfId="15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77" fontId="12" fillId="3" borderId="12" xfId="15" applyFont="true" applyBorder="true" applyAlignment="true" applyProtection="true">
      <alignment horizontal="right" vertical="top" textRotation="0" wrapText="false" indent="1" shrinkToFit="false"/>
      <protection locked="true" hidden="false"/>
    </xf>
    <xf numFmtId="164" fontId="12" fillId="3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2" fillId="3" borderId="0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84" fontId="50" fillId="3" borderId="0" xfId="15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77" fontId="12" fillId="3" borderId="0" xfId="15" applyFont="true" applyBorder="true" applyAlignment="true" applyProtection="true">
      <alignment horizontal="right" vertical="top" textRotation="0" wrapText="false" indent="1" shrinkToFit="false"/>
      <protection locked="true" hidden="false"/>
    </xf>
    <xf numFmtId="166" fontId="12" fillId="3" borderId="0" xfId="17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74" fontId="26" fillId="0" borderId="0" xfId="0" applyFont="true" applyBorder="true" applyAlignment="true" applyProtection="true">
      <alignment horizontal="center" vertical="top" textRotation="0" wrapText="false" indent="0" shrinkToFit="false"/>
      <protection locked="false" hidden="false"/>
    </xf>
    <xf numFmtId="167" fontId="12" fillId="3" borderId="0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8" fontId="12" fillId="3" borderId="0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0" fillId="0" borderId="1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2" fillId="0" borderId="12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7" fillId="0" borderId="1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3" borderId="0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76" fontId="7" fillId="3" borderId="0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7" fontId="12" fillId="0" borderId="0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8" fontId="12" fillId="0" borderId="0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72" fontId="27" fillId="0" borderId="0" xfId="0" applyFont="true" applyBorder="true" applyAlignment="true" applyProtection="true">
      <alignment horizontal="center" vertical="top" textRotation="0" wrapText="false" indent="0" shrinkToFit="false"/>
      <protection locked="false" hidden="false"/>
    </xf>
    <xf numFmtId="164" fontId="7" fillId="0" borderId="12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7" fontId="7" fillId="0" borderId="12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8" fontId="0" fillId="0" borderId="12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34" fillId="0" borderId="0" xfId="0" applyFont="true" applyBorder="false" applyAlignment="true" applyProtection="true">
      <alignment horizontal="left" vertical="bottom" textRotation="0" wrapText="false" indent="0" shrinkToFit="false"/>
      <protection locked="false" hidden="false"/>
    </xf>
    <xf numFmtId="164" fontId="29" fillId="3" borderId="12" xfId="0" applyFont="true" applyBorder="true" applyAlignment="true" applyProtection="false">
      <alignment horizontal="right" vertical="top" textRotation="0" wrapText="true" indent="1" shrinkToFit="false"/>
      <protection locked="true" hidden="false"/>
    </xf>
    <xf numFmtId="171" fontId="29" fillId="3" borderId="12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71" fontId="11" fillId="2" borderId="2" xfId="26" applyFont="true" applyBorder="true" applyAlignment="true" applyProtection="true">
      <alignment horizontal="left" vertical="top" textRotation="0" wrapText="false" indent="0" shrinkToFit="false"/>
      <protection locked="false" hidden="false"/>
    </xf>
    <xf numFmtId="167" fontId="28" fillId="2" borderId="2" xfId="0" applyFont="true" applyBorder="true" applyAlignment="true" applyProtection="true">
      <alignment horizontal="center" vertical="top" textRotation="0" wrapText="false" indent="0" shrinkToFit="false"/>
      <protection locked="false" hidden="false"/>
    </xf>
    <xf numFmtId="167" fontId="28" fillId="2" borderId="5" xfId="0" applyFont="true" applyBorder="true" applyAlignment="true" applyProtection="true">
      <alignment horizontal="center" vertical="top" textRotation="0" wrapText="false" indent="0" shrinkToFit="false"/>
      <protection locked="false" hidden="false"/>
    </xf>
    <xf numFmtId="167" fontId="18" fillId="2" borderId="10" xfId="0" applyFont="true" applyBorder="true" applyAlignment="true" applyProtection="true">
      <alignment horizontal="center" vertical="top" textRotation="0" wrapText="false" indent="0" shrinkToFit="false"/>
      <protection locked="false" hidden="false"/>
    </xf>
    <xf numFmtId="173" fontId="16" fillId="2" borderId="19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16" fillId="2" borderId="19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71" fontId="16" fillId="2" borderId="19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72" fontId="16" fillId="2" borderId="19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6" fontId="16" fillId="2" borderId="19" xfId="17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7" fontId="18" fillId="2" borderId="19" xfId="0" applyFont="true" applyBorder="true" applyAlignment="true" applyProtection="true">
      <alignment horizontal="center" vertical="top" textRotation="0" wrapText="false" indent="0" shrinkToFit="false"/>
      <protection locked="false" hidden="false"/>
    </xf>
    <xf numFmtId="168" fontId="18" fillId="2" borderId="19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73" fontId="18" fillId="2" borderId="19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51" fillId="0" borderId="0" xfId="0" applyFont="true" applyBorder="false" applyAlignment="true" applyProtection="true">
      <alignment horizontal="left" vertical="bottom" textRotation="0" wrapText="false" indent="0" shrinkToFit="false"/>
      <protection locked="false" hidden="false"/>
    </xf>
    <xf numFmtId="166" fontId="51" fillId="0" borderId="0" xfId="17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67" fontId="21" fillId="0" borderId="0" xfId="0" applyFont="true" applyBorder="false" applyAlignment="true" applyProtection="true">
      <alignment horizontal="center" vertical="top" textRotation="0" wrapText="false" indent="0" shrinkToFit="false"/>
      <protection locked="false" hidden="false"/>
    </xf>
    <xf numFmtId="164" fontId="30" fillId="3" borderId="12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59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9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12" fillId="3" borderId="12" xfId="25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29" fillId="0" borderId="12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29" fillId="3" borderId="12" xfId="25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71" fontId="29" fillId="0" borderId="12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6" fontId="12" fillId="3" borderId="12" xfId="17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7" fontId="12" fillId="3" borderId="13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40" fillId="3" borderId="12" xfId="0" applyFont="true" applyBorder="true" applyAlignment="true" applyProtection="false">
      <alignment horizontal="general" vertical="top" textRotation="0" wrapText="true" indent="1" shrinkToFit="false"/>
      <protection locked="true" hidden="false"/>
    </xf>
    <xf numFmtId="164" fontId="29" fillId="3" borderId="12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29" fillId="3" borderId="18" xfId="25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71" fontId="29" fillId="3" borderId="18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28" fillId="3" borderId="12" xfId="0" applyFont="true" applyBorder="true" applyAlignment="true" applyProtection="false">
      <alignment horizontal="general" vertical="top" textRotation="0" wrapText="true" indent="1" shrinkToFit="false"/>
      <protection locked="true" hidden="false"/>
    </xf>
    <xf numFmtId="164" fontId="34" fillId="3" borderId="12" xfId="0" applyFont="true" applyBorder="true" applyAlignment="true" applyProtection="false">
      <alignment horizontal="right" vertical="top" textRotation="0" wrapText="true" indent="1" shrinkToFit="false"/>
      <protection locked="true" hidden="false"/>
    </xf>
    <xf numFmtId="164" fontId="34" fillId="3" borderId="13" xfId="25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71" fontId="34" fillId="3" borderId="13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71" fontId="29" fillId="0" borderId="12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33" fillId="3" borderId="12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33" fillId="3" borderId="12" xfId="0" applyFont="true" applyBorder="true" applyAlignment="true" applyProtection="false">
      <alignment horizontal="left" vertical="top" textRotation="0" wrapText="false" indent="0" shrinkToFit="false"/>
      <protection locked="true" hidden="false"/>
    </xf>
    <xf numFmtId="164" fontId="33" fillId="3" borderId="12" xfId="25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72" fontId="33" fillId="3" borderId="12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6" fontId="33" fillId="3" borderId="12" xfId="17" applyFont="true" applyBorder="true" applyAlignment="true" applyProtection="true">
      <alignment horizontal="right" vertical="top" textRotation="0" wrapText="false" indent="0" shrinkToFit="false"/>
      <protection locked="false" hidden="false"/>
    </xf>
    <xf numFmtId="185" fontId="33" fillId="3" borderId="12" xfId="25" applyFont="true" applyBorder="true" applyAlignment="true" applyProtection="true">
      <alignment horizontal="center" vertical="top" textRotation="0" wrapText="false" indent="0" shrinkToFit="false"/>
      <protection locked="false" hidden="false"/>
    </xf>
    <xf numFmtId="171" fontId="29" fillId="0" borderId="18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29" fillId="0" borderId="12" xfId="0" applyFont="true" applyBorder="true" applyAlignment="true" applyProtection="false">
      <alignment horizontal="right" vertical="top" textRotation="0" wrapText="false" indent="0" shrinkToFit="false"/>
      <protection locked="true" hidden="false"/>
    </xf>
    <xf numFmtId="164" fontId="29" fillId="3" borderId="13" xfId="25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71" fontId="29" fillId="0" borderId="13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34" fillId="3" borderId="12" xfId="25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71" fontId="34" fillId="0" borderId="12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34" fillId="3" borderId="12" xfId="0" applyFont="true" applyBorder="true" applyAlignment="true" applyProtection="false">
      <alignment horizontal="general" vertical="top" textRotation="0" wrapText="true" indent="1" shrinkToFit="false"/>
      <protection locked="true" hidden="false"/>
    </xf>
    <xf numFmtId="164" fontId="33" fillId="3" borderId="12" xfId="25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71" fontId="33" fillId="3" borderId="12" xfId="25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72" fontId="33" fillId="3" borderId="12" xfId="25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12" fillId="3" borderId="12" xfId="25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71" fontId="7" fillId="0" borderId="0" xfId="0" applyFont="true" applyBorder="false" applyAlignment="true" applyProtection="false">
      <alignment horizontal="center" vertical="top" textRotation="0" wrapText="false" indent="0" shrinkToFit="false"/>
      <protection locked="true" hidden="false"/>
    </xf>
    <xf numFmtId="172" fontId="12" fillId="3" borderId="12" xfId="25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85" fontId="12" fillId="3" borderId="12" xfId="25" applyFont="true" applyBorder="true" applyAlignment="true" applyProtection="true">
      <alignment horizontal="center" vertical="top" textRotation="0" wrapText="false" indent="0" shrinkToFit="false"/>
      <protection locked="false" hidden="false"/>
    </xf>
    <xf numFmtId="171" fontId="12" fillId="3" borderId="12" xfId="25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12" fillId="3" borderId="12" xfId="25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4" fillId="0" borderId="12" xfId="25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76" fontId="12" fillId="3" borderId="12" xfId="25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76" fontId="33" fillId="3" borderId="12" xfId="25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4" fillId="0" borderId="12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79" fontId="12" fillId="0" borderId="12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30" fillId="3" borderId="0" xfId="0" applyFont="true" applyBorder="false" applyAlignment="true" applyProtection="false">
      <alignment horizontal="center" vertical="top" textRotation="0" wrapText="false" indent="0" shrinkToFit="false"/>
      <protection locked="true" hidden="false"/>
    </xf>
    <xf numFmtId="164" fontId="12" fillId="3" borderId="0" xfId="0" applyFont="true" applyBorder="false" applyAlignment="true" applyProtection="false">
      <alignment horizontal="center" vertical="top" textRotation="0" wrapText="false" indent="0" shrinkToFit="false"/>
      <protection locked="true" hidden="false"/>
    </xf>
    <xf numFmtId="164" fontId="12" fillId="3" borderId="0" xfId="25" applyFont="true" applyBorder="false" applyAlignment="true" applyProtection="false">
      <alignment horizontal="general" vertical="top" textRotation="0" wrapText="false" indent="0" shrinkToFit="false"/>
      <protection locked="true" hidden="false"/>
    </xf>
    <xf numFmtId="164" fontId="12" fillId="3" borderId="0" xfId="25" applyFont="true" applyBorder="false" applyAlignment="true" applyProtection="false">
      <alignment horizontal="center" vertical="top" textRotation="0" wrapText="false" indent="0" shrinkToFit="false"/>
      <protection locked="true" hidden="false"/>
    </xf>
    <xf numFmtId="172" fontId="12" fillId="3" borderId="0" xfId="25" applyFont="true" applyBorder="false" applyAlignment="true" applyProtection="false">
      <alignment horizontal="center" vertical="top" textRotation="0" wrapText="false" indent="0" shrinkToFit="false"/>
      <protection locked="true" hidden="false"/>
    </xf>
    <xf numFmtId="166" fontId="12" fillId="3" borderId="0" xfId="17" applyFont="true" applyBorder="true" applyAlignment="true" applyProtection="true">
      <alignment horizontal="right" vertical="top" textRotation="0" wrapText="false" indent="0" shrinkToFit="false"/>
      <protection locked="false" hidden="false"/>
    </xf>
    <xf numFmtId="185" fontId="12" fillId="3" borderId="0" xfId="25" applyFont="true" applyBorder="false" applyAlignment="true" applyProtection="true">
      <alignment horizontal="center" vertical="top" textRotation="0" wrapText="false" indent="0" shrinkToFit="false"/>
      <protection locked="false" hidden="false"/>
    </xf>
    <xf numFmtId="167" fontId="28" fillId="0" borderId="0" xfId="0" applyFont="true" applyBorder="false" applyAlignment="true" applyProtection="true">
      <alignment horizontal="center" vertical="top" textRotation="0" wrapText="false" indent="0" shrinkToFit="false"/>
      <protection locked="false" hidden="false"/>
    </xf>
    <xf numFmtId="168" fontId="27" fillId="0" borderId="0" xfId="0" applyFont="true" applyBorder="false" applyAlignment="true" applyProtection="true">
      <alignment horizontal="center" vertical="top" textRotation="0" wrapText="false" indent="0" shrinkToFit="false"/>
      <protection locked="false" hidden="false"/>
    </xf>
    <xf numFmtId="173" fontId="33" fillId="3" borderId="12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71" fontId="12" fillId="3" borderId="12" xfId="0" applyFont="true" applyBorder="true" applyAlignment="true" applyProtection="false">
      <alignment horizontal="right" vertical="top" textRotation="0" wrapText="false" indent="1" shrinkToFit="false"/>
      <protection locked="true" hidden="false"/>
    </xf>
    <xf numFmtId="164" fontId="4" fillId="3" borderId="12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4" fillId="3" borderId="12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71" fontId="4" fillId="3" borderId="12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60" fillId="3" borderId="12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60" fillId="3" borderId="12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71" fontId="60" fillId="3" borderId="12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7" fillId="0" borderId="11" xfId="0" applyFont="true" applyBorder="true" applyAlignment="true" applyProtection="false">
      <alignment horizontal="left" vertical="top" textRotation="0" wrapText="false" indent="0" shrinkToFit="false"/>
      <protection locked="true" hidden="false"/>
    </xf>
    <xf numFmtId="164" fontId="12" fillId="0" borderId="12" xfId="0" applyFont="true" applyBorder="true" applyAlignment="true" applyProtection="false">
      <alignment horizontal="left" vertical="top" textRotation="0" wrapText="false" indent="0" shrinkToFit="false"/>
      <protection locked="true" hidden="false"/>
    </xf>
    <xf numFmtId="171" fontId="12" fillId="0" borderId="12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85" fontId="12" fillId="0" borderId="12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1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2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62" fillId="0" borderId="0" xfId="17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2" fillId="0" borderId="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62" fillId="0" borderId="5" xfId="17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61" fillId="0" borderId="0" xfId="17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xfId="27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27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6" fontId="12" fillId="2" borderId="2" xfId="17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4" fillId="2" borderId="20" xfId="22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6" fontId="0" fillId="2" borderId="5" xfId="17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73" fontId="36" fillId="2" borderId="21" xfId="27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36" fillId="2" borderId="22" xfId="27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36" fillId="2" borderId="21" xfId="27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36" fillId="0" borderId="23" xfId="27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3" xfId="27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3" fillId="0" borderId="23" xfId="27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23" xfId="27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23" xfId="27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4" fillId="0" borderId="24" xfId="27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3" fontId="64" fillId="0" borderId="24" xfId="27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64" fillId="0" borderId="24" xfId="27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24" xfId="27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24" xfId="27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5" fillId="0" borderId="0" xfId="27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4" xfId="27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3" fontId="9" fillId="0" borderId="24" xfId="27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9" fillId="0" borderId="24" xfId="27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73" fontId="9" fillId="0" borderId="24" xfId="27" applyFont="true" applyBorder="true" applyAlignment="true" applyProtection="false">
      <alignment horizontal="center" vertical="bottom" textRotation="0" wrapText="false" indent="0" shrinkToFit="true"/>
      <protection locked="true" hidden="false"/>
    </xf>
    <xf numFmtId="170" fontId="9" fillId="0" borderId="24" xfId="27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9" fillId="0" borderId="24" xfId="17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25" xfId="27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73" fontId="66" fillId="0" borderId="25" xfId="27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80" fontId="66" fillId="0" borderId="25" xfId="27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0" fontId="5" fillId="0" borderId="25" xfId="27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64" fillId="0" borderId="25" xfId="17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85" fontId="5" fillId="0" borderId="0" xfId="27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5" fillId="0" borderId="24" xfId="17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36" fillId="0" borderId="24" xfId="27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3" fontId="36" fillId="0" borderId="24" xfId="27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67" fillId="0" borderId="4" xfId="27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70" fontId="67" fillId="0" borderId="24" xfId="27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67" fillId="0" borderId="24" xfId="27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6" fontId="67" fillId="0" borderId="24" xfId="17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73" fontId="9" fillId="3" borderId="24" xfId="27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6" fontId="5" fillId="0" borderId="0" xfId="17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8" fillId="0" borderId="0" xfId="27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9" fillId="0" borderId="0" xfId="27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8" fillId="0" borderId="0" xfId="27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6" fontId="68" fillId="0" borderId="0" xfId="17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5" fillId="0" borderId="0" xfId="27" applyFont="fals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5" fillId="2" borderId="26" xfId="27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69" fillId="2" borderId="27" xfId="27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5" fillId="2" borderId="27" xfId="27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5" fillId="2" borderId="27" xfId="27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69" fillId="2" borderId="28" xfId="17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70" fillId="0" borderId="0" xfId="27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1" fillId="0" borderId="0" xfId="27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85" fontId="71" fillId="0" borderId="0" xfId="27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71" fillId="0" borderId="0" xfId="27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70" fontId="71" fillId="0" borderId="0" xfId="27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27" applyFont="fals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5" fillId="0" borderId="0" xfId="27" applyFont="false" applyBorder="false" applyAlignment="true" applyProtection="false">
      <alignment horizontal="left" vertical="bottom" textRotation="0" wrapText="false" indent="0" shrinkToFit="false"/>
      <protection locked="true" hidden="false"/>
    </xf>
    <xf numFmtId="172" fontId="5" fillId="2" borderId="2" xfId="24" applyFont="false" applyBorder="true" applyAlignment="true" applyProtection="true">
      <alignment horizontal="center" vertical="bottom" textRotation="0" wrapText="false" indent="0" shrinkToFit="false"/>
      <protection locked="false" hidden="false"/>
    </xf>
    <xf numFmtId="166" fontId="12" fillId="2" borderId="2" xfId="21" applyFont="true" applyBorder="true" applyAlignment="true" applyProtection="true">
      <alignment horizontal="left" vertical="bottom" textRotation="0" wrapText="false" indent="0" shrinkToFit="false"/>
      <protection locked="false" hidden="false"/>
    </xf>
    <xf numFmtId="164" fontId="5" fillId="2" borderId="3" xfId="24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71" fontId="5" fillId="0" borderId="0" xfId="27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72" fontId="5" fillId="2" borderId="5" xfId="24" applyFont="false" applyBorder="true" applyAlignment="true" applyProtection="true">
      <alignment horizontal="center" vertical="bottom" textRotation="0" wrapText="false" indent="0" shrinkToFit="false"/>
      <protection locked="false" hidden="false"/>
    </xf>
    <xf numFmtId="166" fontId="0" fillId="2" borderId="5" xfId="21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64" fontId="5" fillId="2" borderId="6" xfId="24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5" fillId="0" borderId="23" xfId="27" applyFont="fals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8" fillId="0" borderId="24" xfId="27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3" fontId="8" fillId="0" borderId="24" xfId="27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8" fillId="0" borderId="29" xfId="27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23" xfId="27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23" xfId="27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4" fillId="0" borderId="22" xfId="27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72" fillId="0" borderId="30" xfId="27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73" fontId="72" fillId="0" borderId="30" xfId="27" applyFont="true" applyBorder="true" applyAlignment="true" applyProtection="false">
      <alignment horizontal="left" vertical="top" textRotation="0" wrapText="false" indent="0" shrinkToFit="false"/>
      <protection locked="true" hidden="false"/>
    </xf>
    <xf numFmtId="164" fontId="72" fillId="0" borderId="30" xfId="27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73" fontId="72" fillId="0" borderId="30" xfId="27" applyFont="true" applyBorder="true" applyAlignment="true" applyProtection="false">
      <alignment horizontal="center" vertical="bottom" textRotation="0" wrapText="false" indent="0" shrinkToFit="true"/>
      <protection locked="true" hidden="false"/>
    </xf>
    <xf numFmtId="170" fontId="72" fillId="0" borderId="30" xfId="27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70" fontId="72" fillId="0" borderId="30" xfId="27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2" fillId="0" borderId="24" xfId="27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3" fontId="12" fillId="0" borderId="24" xfId="27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73" fontId="73" fillId="3" borderId="31" xfId="27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70" fontId="73" fillId="3" borderId="31" xfId="27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73" fillId="3" borderId="4" xfId="27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73" fillId="0" borderId="32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74" fillId="0" borderId="0" xfId="27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73" fontId="75" fillId="0" borderId="30" xfId="27" applyFont="true" applyBorder="true" applyAlignment="true" applyProtection="false">
      <alignment horizontal="left" vertical="top" textRotation="0" wrapText="false" indent="0" shrinkToFit="false"/>
      <protection locked="true" hidden="false"/>
    </xf>
    <xf numFmtId="173" fontId="75" fillId="3" borderId="30" xfId="27" applyFont="true" applyBorder="true" applyAlignment="true" applyProtection="false">
      <alignment horizontal="left" vertical="top" textRotation="0" wrapText="false" indent="0" shrinkToFit="false"/>
      <protection locked="true" hidden="false"/>
    </xf>
    <xf numFmtId="173" fontId="12" fillId="3" borderId="24" xfId="27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73" fontId="72" fillId="3" borderId="30" xfId="27" applyFont="true" applyBorder="true" applyAlignment="true" applyProtection="false">
      <alignment horizontal="left" vertical="top" textRotation="0" wrapText="false" indent="0" shrinkToFit="false"/>
      <protection locked="true" hidden="false"/>
    </xf>
    <xf numFmtId="164" fontId="4" fillId="4" borderId="21" xfId="27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3" fontId="31" fillId="4" borderId="21" xfId="27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80" fontId="31" fillId="4" borderId="29" xfId="27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4" borderId="23" xfId="27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0" fontId="4" fillId="4" borderId="23" xfId="27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70" fontId="4" fillId="4" borderId="22" xfId="27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70" fontId="8" fillId="4" borderId="21" xfId="27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3" fontId="77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73" fontId="77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73" fontId="8" fillId="4" borderId="29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4" borderId="2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4" borderId="2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3" fontId="12" fillId="0" borderId="3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80" fontId="12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86" fontId="4" fillId="0" borderId="3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8" fillId="4" borderId="29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8" fillId="4" borderId="2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86" fontId="8" fillId="4" borderId="3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4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85" fontId="71" fillId="0" borderId="0" xfId="27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73" fontId="54" fillId="0" borderId="24" xfId="27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73" fontId="78" fillId="3" borderId="31" xfId="27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70" fontId="78" fillId="3" borderId="31" xfId="27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73" fontId="79" fillId="3" borderId="31" xfId="27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70" fontId="79" fillId="3" borderId="31" xfId="27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72" fillId="0" borderId="30" xfId="27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3" fontId="72" fillId="0" borderId="30" xfId="27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72" fillId="0" borderId="30" xfId="27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70" fontId="72" fillId="0" borderId="30" xfId="27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5" fillId="0" borderId="0" xfId="27" applyFont="fals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65" fillId="0" borderId="0" xfId="27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73" fontId="75" fillId="5" borderId="30" xfId="27" applyFont="true" applyBorder="true" applyAlignment="true" applyProtection="false">
      <alignment horizontal="left" vertical="top" textRotation="0" wrapText="false" indent="0" shrinkToFit="false"/>
      <protection locked="true" hidden="false"/>
    </xf>
    <xf numFmtId="173" fontId="73" fillId="3" borderId="24" xfId="27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70" fontId="73" fillId="3" borderId="24" xfId="27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80" fillId="0" borderId="0" xfId="27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35" xfId="27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36" xfId="27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86" fontId="5" fillId="0" borderId="37" xfId="27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38" xfId="27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39" xfId="27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86" fontId="5" fillId="0" borderId="40" xfId="27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41" xfId="27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42" xfId="27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43" xfId="27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4" fillId="6" borderId="20" xfId="27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64" fillId="6" borderId="5" xfId="27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4" fillId="6" borderId="5" xfId="27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86" fontId="64" fillId="6" borderId="34" xfId="15" applyFont="true" applyBorder="true" applyAlignment="true" applyProtection="true">
      <alignment horizontal="general" vertical="center" textRotation="0" wrapText="false" indent="0" shrinkToFit="false"/>
      <protection locked="true" hidden="false"/>
    </xf>
  </cellXfs>
  <cellStyles count="14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Měna 2" xfId="20"/>
    <cellStyle name="Měna 3" xfId="21"/>
    <cellStyle name="Normal 2" xfId="22"/>
    <cellStyle name="Normální 2" xfId="23"/>
    <cellStyle name="Normální 3" xfId="24"/>
    <cellStyle name="Normální 3 2" xfId="25"/>
    <cellStyle name="normální_List1" xfId="26"/>
    <cellStyle name="normální_POL.XLS" xfId="27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548235"/>
      <rgbColor rgb="FF800080"/>
      <rgbColor rgb="FF008080"/>
      <rgbColor rgb="FFC0C0C0"/>
      <rgbColor rgb="FF808080"/>
      <rgbColor rgb="FFAFABAB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000"/>
      <rgbColor rgb="FFFF9900"/>
      <rgbColor rgb="FFFF6600"/>
      <rgbColor rgb="FF666699"/>
      <rgbColor rgb="FF969696"/>
      <rgbColor rgb="FF002060"/>
      <rgbColor rgb="FF339966"/>
      <rgbColor rgb="FF003300"/>
      <rgbColor rgb="FF333300"/>
      <rgbColor rgb="FFC55A11"/>
      <rgbColor rgb="FF993366"/>
      <rgbColor rgb="FF2F5597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externalLink" Target="externalLinks/externalLink4.xml"/><Relationship Id="rId8" Type="http://schemas.openxmlformats.org/officeDocument/2006/relationships/externalLink" Target="externalLinks/externalLink3.xml"/><Relationship Id="rId9" Type="http://schemas.openxmlformats.org/officeDocument/2006/relationships/externalLink" Target="externalLinks/externalLink2.xml"/><Relationship Id="rId10" Type="http://schemas.openxmlformats.org/officeDocument/2006/relationships/externalLink" Target="externalLinks/externalLink1.xml"/><Relationship Id="rId11" Type="http://schemas.openxmlformats.org/officeDocument/2006/relationships/externalLink" Target="externalLinks/externalLink5.xml"/><Relationship Id="rId12" Type="http://schemas.openxmlformats.org/officeDocument/2006/relationships/sharedStrings" Target="sharedStrings.xml"/>
</Relationships>
</file>

<file path=xl/externalLinks/_rels/externalLink1.xml.rels><?xml version="1.0" encoding="UTF-8"?>
<Relationships xmlns="http://schemas.openxmlformats.org/package/2006/relationships"><Relationship Id="rId1" Type="http://schemas.openxmlformats.org/officeDocument/2006/relationships/externalLinkPath" Target="ROZTYLY/AppData/Local/Temp/Rar$DIa17192.25744/H&#345;bitov%20&#268;esk&#253;%20Krumlov%20f&#225;ze%201%20kanalizace%20R.xls" TargetMode="External"/>
</Relationships>
</file>

<file path=xl/externalLinks/_rels/externalLink2.xml.rels><?xml version="1.0" encoding="UTF-8"?>
<Relationships xmlns="http://schemas.openxmlformats.org/package/2006/relationships"><Relationship Id="rId1" Type="http://schemas.openxmlformats.org/officeDocument/2006/relationships/externalLinkPath" Target="ROZTYLY/AppData/Local/Temp/Rar$DIa15608.21020/SO%20001%20-%20rozpocet%20(1).xls" TargetMode="External"/>
</Relationships>
</file>

<file path=xl/externalLinks/_rels/externalLink3.xml.rels><?xml version="1.0" encoding="UTF-8"?>
<Relationships xmlns="http://schemas.openxmlformats.org/package/2006/relationships"><Relationship Id="rId1" Type="http://schemas.openxmlformats.org/officeDocument/2006/relationships/externalLinkPath" Target="ROZTYLY/Desktop/H&#345;bitov%20&#268;esk&#253;%20Krumlov%20f&#225;ze%201%20voda.xls" TargetMode="External"/>
</Relationships>
</file>

<file path=xl/externalLinks/_rels/externalLink4.xml.rels><?xml version="1.0" encoding="UTF-8"?>
<Relationships xmlns="http://schemas.openxmlformats.org/package/2006/relationships"><Relationship Id="rId1" Type="http://schemas.openxmlformats.org/officeDocument/2006/relationships/externalLinkPath" Target="ROZTYLY/AppData/Local/Temp/Rar$DIa15608.21451/SO%20002%20-%20rozpocet%20(1).xls" TargetMode="External"/>
</Relationships>
</file>

<file path=xl/externalLinks/_rels/externalLink5.xml.rels><?xml version="1.0" encoding="UTF-8"?>
<Relationships xmlns="http://schemas.openxmlformats.org/package/2006/relationships"><Relationship Id="rId1" Type="http://schemas.openxmlformats.org/officeDocument/2006/relationships/externalLinkPath" Target="ROZTYLY/Desktop/&#268;K%20H&#345;bitov%20082020/&#268;K%20H&#345;bitov%20SO01ro%20112020.xlsx" TargetMode="External"/>
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Položky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Položky"/>
    </sheetNames>
    <sheetDataSet>
      <sheetData sheetId="0"/>
      <sheetData sheetId="1"/>
      <sheetData sheetId="2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Položky"/>
    </sheetNames>
    <sheetDataSet>
      <sheetData sheetId="0"/>
      <sheetData sheetId="1"/>
      <sheetData sheetId="2">
        <row r="5">
          <cell r="B5" t="str">
            <v>1</v>
          </cell>
          <cell r="C5" t="str">
            <v>Zemní práce</v>
          </cell>
        </row>
        <row r="53">
          <cell r="B53" t="str">
            <v>45</v>
          </cell>
          <cell r="C53" t="str">
            <v>Podkladní a vedlejší konstrukce</v>
          </cell>
        </row>
        <row r="62">
          <cell r="B62" t="str">
            <v>8</v>
          </cell>
          <cell r="C62" t="str">
            <v>Trubní vedení</v>
          </cell>
        </row>
        <row r="133">
          <cell r="B133" t="str">
            <v>99</v>
          </cell>
          <cell r="C133" t="str">
            <v>Staveništní přesun hmot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Položky"/>
    </sheetNames>
    <sheetDataSet>
      <sheetData sheetId="0"/>
      <sheetData sheetId="1"/>
      <sheetData sheetId="2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reka"/>
      <sheetName val="pol."/>
      <sheetName val="vegetační up."/>
      <sheetName val="elektro"/>
      <sheetName val="ZTI"/>
      <sheetName val="lavičky beton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tabColor rgb="FFFFFF00"/>
    <pageSetUpPr fitToPage="false"/>
  </sheetPr>
  <dimension ref="A1:Z170"/>
  <sheetViews>
    <sheetView showFormulas="false" showGridLines="true" showRowColHeaders="true" showZeros="true" rightToLeft="false" tabSelected="true" showOutlineSymbols="true" defaultGridColor="true" view="normal" topLeftCell="A199" colorId="64" zoomScale="100" zoomScaleNormal="100" zoomScalePageLayoutView="100" workbookViewId="0">
      <selection pane="topLeft" activeCell="C173" activeCellId="0" sqref="C173"/>
    </sheetView>
  </sheetViews>
  <sheetFormatPr defaultColWidth="8.6875" defaultRowHeight="16.5" zeroHeight="false" outlineLevelRow="0" outlineLevelCol="0"/>
  <cols>
    <col collapsed="false" customWidth="true" hidden="false" outlineLevel="0" max="1" min="1" style="0" width="4.86"/>
    <col collapsed="false" customWidth="true" hidden="false" outlineLevel="0" max="2" min="2" style="0" width="12.57"/>
    <col collapsed="false" customWidth="true" hidden="false" outlineLevel="0" max="3" min="3" style="0" width="61.85"/>
    <col collapsed="false" customWidth="true" hidden="false" outlineLevel="0" max="4" min="4" style="0" width="6.15"/>
    <col collapsed="false" customWidth="true" hidden="false" outlineLevel="0" max="5" min="5" style="0" width="10.85"/>
    <col collapsed="false" customWidth="true" hidden="false" outlineLevel="0" max="6" min="6" style="0" width="11.14"/>
    <col collapsed="false" customWidth="true" hidden="false" outlineLevel="0" max="7" min="7" style="1" width="16"/>
    <col collapsed="false" customWidth="true" hidden="false" outlineLevel="0" max="8" min="8" style="0" width="8.57"/>
    <col collapsed="false" customWidth="true" hidden="false" outlineLevel="0" max="9" min="9" style="2" width="8.29"/>
    <col collapsed="false" customWidth="true" hidden="false" outlineLevel="0" max="10" min="10" style="3" width="10.85"/>
    <col collapsed="false" customWidth="true" hidden="false" outlineLevel="0" max="11" min="11" style="0" width="8.14"/>
    <col collapsed="false" customWidth="true" hidden="false" outlineLevel="0" max="12" min="12" style="0" width="9.14"/>
    <col collapsed="false" customWidth="true" hidden="false" outlineLevel="0" max="13" min="13" style="0" width="26.85"/>
  </cols>
  <sheetData>
    <row r="1" s="18" customFormat="true" ht="16.5" hidden="false" customHeight="true" outlineLevel="0" collapsed="false">
      <c r="A1" s="4" t="s">
        <v>0</v>
      </c>
      <c r="B1" s="5"/>
      <c r="C1" s="6"/>
      <c r="D1" s="7"/>
      <c r="E1" s="8" t="s">
        <v>1</v>
      </c>
      <c r="F1" s="9"/>
      <c r="G1" s="10" t="s">
        <v>2</v>
      </c>
      <c r="H1" s="11"/>
      <c r="I1" s="12"/>
      <c r="J1" s="13"/>
      <c r="K1" s="14"/>
      <c r="L1" s="15"/>
      <c r="M1" s="16"/>
      <c r="N1" s="17"/>
      <c r="O1" s="17"/>
      <c r="P1" s="17"/>
      <c r="Q1" s="17"/>
      <c r="R1" s="17"/>
      <c r="S1" s="17"/>
      <c r="T1" s="17"/>
      <c r="U1" s="17"/>
      <c r="V1" s="17"/>
      <c r="W1" s="17"/>
    </row>
    <row r="2" s="18" customFormat="true" ht="16.5" hidden="false" customHeight="true" outlineLevel="0" collapsed="false">
      <c r="A2" s="19" t="s">
        <v>3</v>
      </c>
      <c r="B2" s="20"/>
      <c r="C2" s="21"/>
      <c r="D2" s="22"/>
      <c r="E2" s="23" t="s">
        <v>4</v>
      </c>
      <c r="F2" s="24"/>
      <c r="G2" s="25"/>
      <c r="H2" s="26"/>
      <c r="I2" s="27"/>
      <c r="J2" s="28"/>
      <c r="K2" s="29"/>
      <c r="L2" s="30"/>
      <c r="M2" s="16"/>
      <c r="N2" s="17"/>
      <c r="O2" s="17"/>
      <c r="P2" s="17"/>
      <c r="Q2" s="17"/>
      <c r="R2" s="17"/>
      <c r="S2" s="17"/>
      <c r="T2" s="17"/>
      <c r="U2" s="17"/>
      <c r="V2" s="17"/>
      <c r="W2" s="17"/>
    </row>
    <row r="3" s="18" customFormat="true" ht="16.5" hidden="false" customHeight="true" outlineLevel="0" collapsed="false">
      <c r="A3" s="31" t="s">
        <v>5</v>
      </c>
      <c r="B3" s="32" t="s">
        <v>6</v>
      </c>
      <c r="C3" s="33" t="s">
        <v>7</v>
      </c>
      <c r="D3" s="32" t="s">
        <v>8</v>
      </c>
      <c r="E3" s="34" t="s">
        <v>9</v>
      </c>
      <c r="F3" s="35" t="s">
        <v>10</v>
      </c>
      <c r="G3" s="36" t="s">
        <v>11</v>
      </c>
      <c r="H3" s="37" t="s">
        <v>12</v>
      </c>
      <c r="I3" s="38" t="s">
        <v>13</v>
      </c>
      <c r="J3" s="39" t="s">
        <v>14</v>
      </c>
      <c r="K3" s="40" t="s">
        <v>15</v>
      </c>
      <c r="L3" s="37" t="s">
        <v>16</v>
      </c>
      <c r="M3" s="41"/>
      <c r="N3" s="42"/>
      <c r="O3" s="42"/>
      <c r="P3" s="42"/>
      <c r="Q3" s="42"/>
      <c r="R3" s="42"/>
      <c r="S3" s="42"/>
      <c r="T3" s="42"/>
      <c r="U3" s="42"/>
      <c r="V3" s="42"/>
      <c r="W3" s="42"/>
      <c r="X3" s="43"/>
      <c r="Y3" s="43"/>
    </row>
    <row r="4" s="18" customFormat="true" ht="4.5" hidden="false" customHeight="true" outlineLevel="0" collapsed="false">
      <c r="A4" s="44"/>
      <c r="B4" s="44"/>
      <c r="C4" s="45"/>
      <c r="D4" s="44"/>
      <c r="E4" s="46"/>
      <c r="F4" s="47"/>
      <c r="G4" s="48"/>
      <c r="H4" s="44"/>
      <c r="I4" s="49"/>
      <c r="J4" s="50"/>
      <c r="K4" s="51"/>
      <c r="L4" s="44"/>
      <c r="M4" s="41"/>
      <c r="N4" s="42"/>
      <c r="O4" s="42"/>
      <c r="P4" s="42"/>
      <c r="Q4" s="42"/>
      <c r="R4" s="42"/>
      <c r="S4" s="42"/>
      <c r="T4" s="42"/>
      <c r="U4" s="42"/>
      <c r="V4" s="42"/>
      <c r="W4" s="42"/>
      <c r="X4" s="43"/>
      <c r="Y4" s="43"/>
    </row>
    <row r="5" s="18" customFormat="true" ht="21" hidden="false" customHeight="true" outlineLevel="0" collapsed="false">
      <c r="B5" s="52"/>
      <c r="C5" s="52" t="s">
        <v>17</v>
      </c>
      <c r="D5" s="53"/>
      <c r="E5" s="54"/>
      <c r="F5" s="55"/>
      <c r="G5" s="56" t="n">
        <f aca="false">SUM(G6:G24)</f>
        <v>313705.68</v>
      </c>
      <c r="H5" s="57"/>
      <c r="I5" s="58"/>
      <c r="J5" s="59" t="n">
        <f aca="false">SUM(J6:J21)</f>
        <v>0</v>
      </c>
      <c r="K5" s="60"/>
      <c r="L5" s="59" t="n">
        <f aca="false">SUM(L6:L21)</f>
        <v>473.294</v>
      </c>
      <c r="M5" s="61"/>
      <c r="N5" s="62"/>
      <c r="O5" s="62"/>
      <c r="P5" s="62"/>
      <c r="Q5" s="62"/>
      <c r="R5" s="62"/>
      <c r="S5" s="62"/>
      <c r="T5" s="62"/>
      <c r="U5" s="62"/>
      <c r="V5" s="62"/>
      <c r="W5" s="62"/>
      <c r="X5" s="63"/>
      <c r="Y5" s="63"/>
    </row>
    <row r="6" s="78" customFormat="true" ht="16.5" hidden="false" customHeight="true" outlineLevel="0" collapsed="false">
      <c r="A6" s="64" t="s">
        <v>18</v>
      </c>
      <c r="B6" s="65" t="n">
        <v>961044111</v>
      </c>
      <c r="C6" s="65" t="s">
        <v>19</v>
      </c>
      <c r="D6" s="66" t="s">
        <v>20</v>
      </c>
      <c r="E6" s="67" t="n">
        <v>0.35</v>
      </c>
      <c r="F6" s="68" t="n">
        <v>2500</v>
      </c>
      <c r="G6" s="69" t="n">
        <f aca="false">E6*F6</f>
        <v>875</v>
      </c>
      <c r="H6" s="70" t="s">
        <v>21</v>
      </c>
      <c r="I6" s="71" t="n">
        <v>0</v>
      </c>
      <c r="J6" s="72" t="n">
        <f aca="false">E6*I6</f>
        <v>0</v>
      </c>
      <c r="K6" s="73" t="n">
        <v>2</v>
      </c>
      <c r="L6" s="74" t="n">
        <f aca="false">E6*K6</f>
        <v>0.7</v>
      </c>
      <c r="M6" s="75"/>
      <c r="N6" s="76"/>
      <c r="O6" s="76"/>
      <c r="P6" s="76"/>
      <c r="Q6" s="76"/>
      <c r="R6" s="76"/>
      <c r="S6" s="76"/>
      <c r="T6" s="76"/>
      <c r="U6" s="76"/>
      <c r="V6" s="76"/>
      <c r="W6" s="76"/>
      <c r="X6" s="77"/>
      <c r="Y6" s="77"/>
    </row>
    <row r="7" s="78" customFormat="true" ht="16.5" hidden="false" customHeight="true" outlineLevel="0" collapsed="false">
      <c r="A7" s="64"/>
      <c r="B7" s="79" t="s">
        <v>22</v>
      </c>
      <c r="C7" s="80" t="s">
        <v>23</v>
      </c>
      <c r="D7" s="66" t="s">
        <v>20</v>
      </c>
      <c r="E7" s="81" t="n">
        <v>0.35</v>
      </c>
      <c r="F7" s="68"/>
      <c r="G7" s="82"/>
      <c r="H7" s="83"/>
      <c r="I7" s="84"/>
      <c r="J7" s="85"/>
      <c r="K7" s="86"/>
      <c r="L7" s="87"/>
      <c r="M7" s="75"/>
      <c r="N7" s="76"/>
      <c r="O7" s="76"/>
      <c r="P7" s="76"/>
      <c r="Q7" s="76"/>
      <c r="R7" s="76"/>
      <c r="S7" s="76"/>
      <c r="T7" s="76"/>
      <c r="U7" s="76"/>
      <c r="V7" s="76"/>
      <c r="W7" s="76"/>
      <c r="X7" s="77"/>
      <c r="Y7" s="77"/>
    </row>
    <row r="8" s="78" customFormat="true" ht="16.5" hidden="false" customHeight="true" outlineLevel="0" collapsed="false">
      <c r="A8" s="88" t="s">
        <v>24</v>
      </c>
      <c r="B8" s="65" t="n">
        <v>962042321</v>
      </c>
      <c r="C8" s="65" t="s">
        <v>25</v>
      </c>
      <c r="D8" s="89" t="s">
        <v>20</v>
      </c>
      <c r="E8" s="90" t="n">
        <v>0.72</v>
      </c>
      <c r="F8" s="67" t="n">
        <v>1850</v>
      </c>
      <c r="G8" s="69" t="n">
        <f aca="false">E8*F8</f>
        <v>1332</v>
      </c>
      <c r="H8" s="70" t="s">
        <v>21</v>
      </c>
      <c r="I8" s="91" t="n">
        <v>0</v>
      </c>
      <c r="J8" s="72" t="n">
        <f aca="false">E8*I8</f>
        <v>0</v>
      </c>
      <c r="K8" s="92" t="n">
        <v>2.2</v>
      </c>
      <c r="L8" s="74" t="n">
        <f aca="false">E8*K8</f>
        <v>1.584</v>
      </c>
      <c r="M8" s="75"/>
      <c r="N8" s="76"/>
      <c r="O8" s="76"/>
      <c r="P8" s="76"/>
      <c r="Q8" s="76"/>
      <c r="R8" s="76"/>
      <c r="S8" s="76"/>
      <c r="T8" s="76"/>
      <c r="U8" s="76"/>
      <c r="V8" s="76"/>
      <c r="W8" s="76"/>
      <c r="X8" s="77"/>
      <c r="Y8" s="77"/>
    </row>
    <row r="9" s="78" customFormat="true" ht="16.5" hidden="false" customHeight="true" outlineLevel="0" collapsed="false">
      <c r="A9" s="64"/>
      <c r="B9" s="79" t="s">
        <v>22</v>
      </c>
      <c r="C9" s="80" t="s">
        <v>26</v>
      </c>
      <c r="D9" s="66" t="s">
        <v>20</v>
      </c>
      <c r="E9" s="93" t="n">
        <v>0.72</v>
      </c>
      <c r="F9" s="68"/>
      <c r="G9" s="68"/>
      <c r="H9" s="68"/>
      <c r="I9" s="68"/>
      <c r="J9" s="68"/>
      <c r="K9" s="68"/>
      <c r="L9" s="68"/>
      <c r="M9" s="75"/>
      <c r="N9" s="76"/>
      <c r="O9" s="76"/>
      <c r="P9" s="76"/>
      <c r="Q9" s="76"/>
      <c r="R9" s="76"/>
      <c r="S9" s="76"/>
      <c r="T9" s="76"/>
      <c r="U9" s="76"/>
      <c r="V9" s="76"/>
      <c r="W9" s="76"/>
      <c r="X9" s="77"/>
      <c r="Y9" s="77"/>
    </row>
    <row r="10" s="105" customFormat="true" ht="16.5" hidden="false" customHeight="true" outlineLevel="0" collapsed="false">
      <c r="A10" s="94"/>
      <c r="B10" s="95" t="s">
        <v>27</v>
      </c>
      <c r="C10" s="96"/>
      <c r="D10" s="97"/>
      <c r="E10" s="98"/>
      <c r="F10" s="99" t="n">
        <v>0.2</v>
      </c>
      <c r="G10" s="100"/>
      <c r="H10" s="101"/>
      <c r="I10" s="102"/>
      <c r="J10" s="103"/>
      <c r="K10" s="104"/>
      <c r="L10" s="104"/>
      <c r="M10" s="100"/>
      <c r="N10" s="100"/>
      <c r="O10" s="100"/>
      <c r="P10" s="100"/>
      <c r="Q10" s="100"/>
      <c r="R10" s="100"/>
      <c r="S10" s="100"/>
      <c r="T10" s="100"/>
      <c r="U10" s="100"/>
      <c r="V10" s="100"/>
      <c r="W10" s="100"/>
    </row>
    <row r="11" s="105" customFormat="true" ht="16.5" hidden="false" customHeight="true" outlineLevel="0" collapsed="false">
      <c r="A11" s="94"/>
      <c r="B11" s="96" t="s">
        <v>28</v>
      </c>
      <c r="C11" s="96"/>
      <c r="D11" s="97" t="s">
        <v>29</v>
      </c>
      <c r="E11" s="98" t="n">
        <v>606</v>
      </c>
      <c r="F11" s="106" t="n">
        <f aca="false">E11*0.2</f>
        <v>121.2</v>
      </c>
      <c r="G11" s="100"/>
      <c r="H11" s="101"/>
      <c r="I11" s="102"/>
      <c r="J11" s="103"/>
      <c r="K11" s="104"/>
      <c r="L11" s="104"/>
      <c r="M11" s="100"/>
      <c r="N11" s="100"/>
      <c r="O11" s="100"/>
      <c r="P11" s="100"/>
      <c r="Q11" s="100"/>
      <c r="R11" s="100"/>
      <c r="S11" s="100"/>
      <c r="T11" s="100"/>
      <c r="U11" s="100"/>
      <c r="V11" s="100"/>
      <c r="W11" s="100"/>
    </row>
    <row r="12" s="105" customFormat="true" ht="16.5" hidden="false" customHeight="true" outlineLevel="0" collapsed="false">
      <c r="A12" s="94"/>
      <c r="B12" s="107" t="s">
        <v>30</v>
      </c>
      <c r="C12" s="108"/>
      <c r="D12" s="109"/>
      <c r="E12" s="110"/>
      <c r="F12" s="106"/>
      <c r="G12" s="106"/>
      <c r="H12" s="101"/>
      <c r="I12" s="102"/>
      <c r="J12" s="103"/>
      <c r="K12" s="104"/>
      <c r="L12" s="104"/>
      <c r="M12" s="100"/>
      <c r="N12" s="100"/>
      <c r="O12" s="100"/>
      <c r="P12" s="100"/>
      <c r="Q12" s="100"/>
      <c r="R12" s="100"/>
      <c r="S12" s="100"/>
      <c r="T12" s="100"/>
      <c r="U12" s="100"/>
      <c r="V12" s="100"/>
      <c r="W12" s="100"/>
    </row>
    <row r="13" s="105" customFormat="true" ht="16.5" hidden="false" customHeight="true" outlineLevel="0" collapsed="false">
      <c r="A13" s="111" t="n">
        <f aca="false">A8+1</f>
        <v>3</v>
      </c>
      <c r="B13" s="65" t="n">
        <v>113107122</v>
      </c>
      <c r="C13" s="65" t="s">
        <v>31</v>
      </c>
      <c r="D13" s="89" t="s">
        <v>32</v>
      </c>
      <c r="E13" s="112" t="n">
        <v>121.2</v>
      </c>
      <c r="F13" s="113" t="n">
        <v>240</v>
      </c>
      <c r="G13" s="82" t="n">
        <f aca="false">E13*F13</f>
        <v>29088</v>
      </c>
      <c r="H13" s="70" t="s">
        <v>21</v>
      </c>
      <c r="I13" s="114" t="n">
        <v>0</v>
      </c>
      <c r="J13" s="72" t="n">
        <f aca="false">E13*I13</f>
        <v>0</v>
      </c>
      <c r="K13" s="115" t="n">
        <v>0.29</v>
      </c>
      <c r="L13" s="74" t="n">
        <f aca="false">E13*K13</f>
        <v>35.148</v>
      </c>
      <c r="M13" s="100"/>
      <c r="N13" s="100"/>
      <c r="O13" s="100"/>
      <c r="P13" s="100"/>
      <c r="Q13" s="100"/>
      <c r="R13" s="100"/>
      <c r="S13" s="100"/>
      <c r="T13" s="100"/>
      <c r="U13" s="100"/>
      <c r="V13" s="100"/>
      <c r="W13" s="100"/>
    </row>
    <row r="14" s="105" customFormat="true" ht="27" hidden="false" customHeight="true" outlineLevel="0" collapsed="false">
      <c r="A14" s="111" t="n">
        <f aca="false">A13+1</f>
        <v>4</v>
      </c>
      <c r="B14" s="65" t="n">
        <v>113107162</v>
      </c>
      <c r="C14" s="65" t="s">
        <v>33</v>
      </c>
      <c r="D14" s="89" t="s">
        <v>32</v>
      </c>
      <c r="E14" s="116" t="n">
        <v>484.8</v>
      </c>
      <c r="F14" s="113" t="n">
        <v>40</v>
      </c>
      <c r="G14" s="82" t="n">
        <f aca="false">E14*F14</f>
        <v>19392</v>
      </c>
      <c r="H14" s="70" t="s">
        <v>21</v>
      </c>
      <c r="I14" s="114" t="n">
        <v>0</v>
      </c>
      <c r="J14" s="72" t="n">
        <f aca="false">E14*I14</f>
        <v>0</v>
      </c>
      <c r="K14" s="115" t="n">
        <v>0.29</v>
      </c>
      <c r="L14" s="74" t="n">
        <f aca="false">E14*K14</f>
        <v>140.592</v>
      </c>
      <c r="M14" s="100"/>
      <c r="N14" s="100"/>
      <c r="O14" s="100"/>
      <c r="P14" s="100"/>
      <c r="Q14" s="100"/>
      <c r="R14" s="100"/>
      <c r="S14" s="100"/>
      <c r="T14" s="100"/>
      <c r="U14" s="100"/>
      <c r="V14" s="100"/>
      <c r="W14" s="100"/>
    </row>
    <row r="15" s="105" customFormat="true" ht="40.5" hidden="false" customHeight="true" outlineLevel="0" collapsed="false">
      <c r="A15" s="111" t="n">
        <f aca="false">A14+1</f>
        <v>5</v>
      </c>
      <c r="B15" s="65" t="n">
        <v>113107142</v>
      </c>
      <c r="C15" s="65" t="s">
        <v>34</v>
      </c>
      <c r="D15" s="89" t="s">
        <v>32</v>
      </c>
      <c r="E15" s="116" t="n">
        <v>121.2</v>
      </c>
      <c r="F15" s="113" t="n">
        <v>140</v>
      </c>
      <c r="G15" s="69" t="n">
        <f aca="false">E15*F15</f>
        <v>16968</v>
      </c>
      <c r="H15" s="70" t="s">
        <v>21</v>
      </c>
      <c r="I15" s="117" t="n">
        <v>0</v>
      </c>
      <c r="J15" s="72" t="n">
        <f aca="false">E15*I15</f>
        <v>0</v>
      </c>
      <c r="K15" s="117" t="n">
        <v>0.22</v>
      </c>
      <c r="L15" s="74" t="n">
        <f aca="false">E15*K15</f>
        <v>26.664</v>
      </c>
      <c r="M15" s="100"/>
      <c r="N15" s="100"/>
      <c r="O15" s="100"/>
      <c r="P15" s="100"/>
      <c r="Q15" s="100"/>
      <c r="R15" s="100"/>
      <c r="S15" s="100"/>
      <c r="T15" s="100"/>
      <c r="U15" s="100"/>
      <c r="V15" s="100"/>
      <c r="W15" s="100"/>
    </row>
    <row r="16" s="105" customFormat="true" ht="18.75" hidden="false" customHeight="true" outlineLevel="0" collapsed="false">
      <c r="A16" s="111" t="n">
        <f aca="false">A15+1</f>
        <v>6</v>
      </c>
      <c r="B16" s="65" t="n">
        <v>113107242</v>
      </c>
      <c r="C16" s="65" t="s">
        <v>35</v>
      </c>
      <c r="D16" s="89" t="s">
        <v>32</v>
      </c>
      <c r="E16" s="116" t="n">
        <v>484.8</v>
      </c>
      <c r="F16" s="113" t="n">
        <v>32</v>
      </c>
      <c r="G16" s="69" t="n">
        <f aca="false">E16*F16</f>
        <v>15513.6</v>
      </c>
      <c r="H16" s="70" t="s">
        <v>21</v>
      </c>
      <c r="I16" s="117" t="n">
        <v>0</v>
      </c>
      <c r="J16" s="72" t="n">
        <f aca="false">E16*I16</f>
        <v>0</v>
      </c>
      <c r="K16" s="117" t="n">
        <v>0.22</v>
      </c>
      <c r="L16" s="74" t="n">
        <f aca="false">E16*K16</f>
        <v>106.656</v>
      </c>
      <c r="M16" s="100"/>
      <c r="N16" s="100"/>
      <c r="O16" s="100"/>
      <c r="P16" s="100"/>
      <c r="Q16" s="100"/>
      <c r="R16" s="100"/>
      <c r="S16" s="100"/>
      <c r="T16" s="100"/>
      <c r="U16" s="100"/>
      <c r="V16" s="100"/>
      <c r="W16" s="100"/>
    </row>
    <row r="17" s="105" customFormat="true" ht="37.5" hidden="false" customHeight="true" outlineLevel="0" collapsed="false">
      <c r="A17" s="111" t="n">
        <f aca="false">A16+1</f>
        <v>7</v>
      </c>
      <c r="B17" s="65" t="n">
        <v>113202111</v>
      </c>
      <c r="C17" s="65" t="s">
        <v>36</v>
      </c>
      <c r="D17" s="118" t="s">
        <v>37</v>
      </c>
      <c r="E17" s="119" t="n">
        <v>790</v>
      </c>
      <c r="F17" s="120" t="n">
        <v>46</v>
      </c>
      <c r="G17" s="121" t="n">
        <f aca="false">F17*E17</f>
        <v>36340</v>
      </c>
      <c r="H17" s="70" t="s">
        <v>21</v>
      </c>
      <c r="I17" s="117" t="n">
        <v>0</v>
      </c>
      <c r="J17" s="72" t="n">
        <f aca="false">E17*I17</f>
        <v>0</v>
      </c>
      <c r="K17" s="117" t="n">
        <v>0.205</v>
      </c>
      <c r="L17" s="74" t="n">
        <f aca="false">E17*K17</f>
        <v>161.95</v>
      </c>
      <c r="M17" s="100"/>
      <c r="N17" s="100"/>
      <c r="O17" s="100"/>
      <c r="P17" s="100"/>
      <c r="Q17" s="100"/>
      <c r="R17" s="100"/>
      <c r="S17" s="100"/>
      <c r="T17" s="100"/>
      <c r="U17" s="100"/>
      <c r="V17" s="100"/>
      <c r="W17" s="100"/>
    </row>
    <row r="18" s="105" customFormat="true" ht="16.5" hidden="false" customHeight="true" outlineLevel="0" collapsed="false">
      <c r="A18" s="111" t="n">
        <f aca="false">A17+1</f>
        <v>8</v>
      </c>
      <c r="B18" s="122" t="s">
        <v>38</v>
      </c>
      <c r="C18" s="123" t="s">
        <v>39</v>
      </c>
      <c r="D18" s="118" t="s">
        <v>37</v>
      </c>
      <c r="E18" s="124" t="n">
        <v>790</v>
      </c>
      <c r="F18" s="120" t="n">
        <v>29</v>
      </c>
      <c r="G18" s="69" t="n">
        <f aca="false">E18*F18</f>
        <v>22910</v>
      </c>
      <c r="H18" s="70" t="s">
        <v>21</v>
      </c>
      <c r="I18" s="117" t="n">
        <v>0</v>
      </c>
      <c r="J18" s="72" t="n">
        <f aca="false">E18*I18</f>
        <v>0</v>
      </c>
      <c r="K18" s="117" t="n">
        <v>0</v>
      </c>
      <c r="L18" s="74" t="n">
        <f aca="false">E18*K18</f>
        <v>0</v>
      </c>
      <c r="M18" s="100"/>
      <c r="N18" s="100"/>
      <c r="O18" s="100"/>
      <c r="P18" s="100"/>
      <c r="Q18" s="100"/>
      <c r="R18" s="100"/>
      <c r="S18" s="100"/>
      <c r="T18" s="100"/>
      <c r="U18" s="100"/>
      <c r="V18" s="100"/>
      <c r="W18" s="100"/>
    </row>
    <row r="19" s="105" customFormat="true" ht="16.5" hidden="false" customHeight="true" outlineLevel="0" collapsed="false">
      <c r="A19" s="111" t="n">
        <f aca="false">A18+1</f>
        <v>9</v>
      </c>
      <c r="B19" s="65" t="n">
        <v>919735112</v>
      </c>
      <c r="C19" s="65" t="s">
        <v>40</v>
      </c>
      <c r="D19" s="118" t="s">
        <v>37</v>
      </c>
      <c r="E19" s="119" t="n">
        <v>10</v>
      </c>
      <c r="F19" s="120" t="n">
        <v>65</v>
      </c>
      <c r="G19" s="121" t="n">
        <f aca="false">F19*E19</f>
        <v>650</v>
      </c>
      <c r="H19" s="70" t="s">
        <v>21</v>
      </c>
      <c r="I19" s="117" t="n">
        <v>0</v>
      </c>
      <c r="J19" s="72" t="n">
        <f aca="false">E19*I19</f>
        <v>0</v>
      </c>
      <c r="K19" s="117" t="n">
        <v>0</v>
      </c>
      <c r="L19" s="74" t="n">
        <f aca="false">E19*K19</f>
        <v>0</v>
      </c>
      <c r="M19" s="100"/>
      <c r="N19" s="100"/>
      <c r="O19" s="100"/>
      <c r="P19" s="100"/>
      <c r="Q19" s="100"/>
      <c r="R19" s="100"/>
      <c r="S19" s="100"/>
      <c r="T19" s="100"/>
      <c r="U19" s="100"/>
      <c r="V19" s="100"/>
      <c r="W19" s="100"/>
    </row>
    <row r="20" s="105" customFormat="true" ht="24.75" hidden="false" customHeight="true" outlineLevel="0" collapsed="false">
      <c r="A20" s="111" t="n">
        <f aca="false">A19+1</f>
        <v>10</v>
      </c>
      <c r="B20" s="65" t="n">
        <v>997013501</v>
      </c>
      <c r="C20" s="65" t="s">
        <v>41</v>
      </c>
      <c r="D20" s="66" t="s">
        <v>42</v>
      </c>
      <c r="E20" s="119" t="n">
        <v>473.294</v>
      </c>
      <c r="F20" s="125" t="n">
        <v>70</v>
      </c>
      <c r="G20" s="121" t="n">
        <f aca="false">F20*E20</f>
        <v>33130.58</v>
      </c>
      <c r="H20" s="70" t="s">
        <v>21</v>
      </c>
      <c r="I20" s="117" t="n">
        <v>0</v>
      </c>
      <c r="J20" s="72" t="n">
        <f aca="false">E20*I20</f>
        <v>0</v>
      </c>
      <c r="K20" s="117" t="n">
        <v>0</v>
      </c>
      <c r="L20" s="74" t="n">
        <v>0</v>
      </c>
      <c r="M20" s="100"/>
      <c r="N20" s="100"/>
      <c r="O20" s="100"/>
      <c r="P20" s="100"/>
      <c r="Q20" s="100"/>
      <c r="R20" s="100"/>
      <c r="S20" s="100"/>
      <c r="T20" s="100"/>
      <c r="U20" s="100"/>
      <c r="V20" s="100"/>
      <c r="W20" s="100"/>
    </row>
    <row r="21" customFormat="false" ht="27.75" hidden="false" customHeight="true" outlineLevel="0" collapsed="false">
      <c r="A21" s="126" t="n">
        <f aca="false">A20+1</f>
        <v>11</v>
      </c>
      <c r="B21" s="65" t="n">
        <v>997013509</v>
      </c>
      <c r="C21" s="65" t="s">
        <v>43</v>
      </c>
      <c r="D21" s="66" t="s">
        <v>42</v>
      </c>
      <c r="E21" s="119" t="n">
        <v>6626.116</v>
      </c>
      <c r="F21" s="120" t="n">
        <v>5</v>
      </c>
      <c r="G21" s="121" t="n">
        <f aca="false">F21*E21</f>
        <v>33130.58</v>
      </c>
      <c r="H21" s="70" t="s">
        <v>21</v>
      </c>
      <c r="I21" s="117" t="n">
        <v>0</v>
      </c>
      <c r="J21" s="72" t="n">
        <f aca="false">E21*I21</f>
        <v>0</v>
      </c>
      <c r="K21" s="117" t="n">
        <v>0</v>
      </c>
      <c r="L21" s="74" t="n">
        <v>0</v>
      </c>
    </row>
    <row r="22" customFormat="false" ht="25.5" hidden="false" customHeight="true" outlineLevel="0" collapsed="false">
      <c r="A22" s="126" t="n">
        <f aca="false">A21+1</f>
        <v>12</v>
      </c>
      <c r="B22" s="65" t="n">
        <v>997221645</v>
      </c>
      <c r="C22" s="65" t="s">
        <v>44</v>
      </c>
      <c r="D22" s="66" t="s">
        <v>42</v>
      </c>
      <c r="E22" s="112" t="n">
        <v>133.32</v>
      </c>
      <c r="F22" s="68" t="n">
        <v>220</v>
      </c>
      <c r="G22" s="121" t="n">
        <f aca="false">F22*E22</f>
        <v>29330.4</v>
      </c>
      <c r="H22" s="70" t="s">
        <v>21</v>
      </c>
      <c r="I22" s="117" t="n">
        <v>0</v>
      </c>
      <c r="J22" s="72" t="n">
        <f aca="false">E22*I22</f>
        <v>0</v>
      </c>
      <c r="K22" s="127"/>
      <c r="L22" s="128"/>
    </row>
    <row r="23" customFormat="false" ht="25.5" hidden="false" customHeight="true" outlineLevel="0" collapsed="false">
      <c r="A23" s="126" t="n">
        <f aca="false">A22+1</f>
        <v>13</v>
      </c>
      <c r="B23" s="65" t="n">
        <v>997221655</v>
      </c>
      <c r="C23" s="65" t="s">
        <v>45</v>
      </c>
      <c r="D23" s="66" t="s">
        <v>42</v>
      </c>
      <c r="E23" s="112" t="n">
        <v>337.69</v>
      </c>
      <c r="F23" s="129" t="n">
        <v>220</v>
      </c>
      <c r="G23" s="121" t="n">
        <f aca="false">F23*E23</f>
        <v>74291.8</v>
      </c>
      <c r="H23" s="70" t="s">
        <v>21</v>
      </c>
      <c r="I23" s="117" t="n">
        <v>0</v>
      </c>
      <c r="J23" s="72" t="n">
        <f aca="false">E23*I23</f>
        <v>0</v>
      </c>
      <c r="K23" s="127"/>
      <c r="L23" s="128"/>
    </row>
    <row r="24" customFormat="false" ht="25.5" hidden="false" customHeight="true" outlineLevel="0" collapsed="false">
      <c r="A24" s="126" t="n">
        <f aca="false">A23+1</f>
        <v>14</v>
      </c>
      <c r="B24" s="65" t="n">
        <v>997221615</v>
      </c>
      <c r="C24" s="65" t="s">
        <v>46</v>
      </c>
      <c r="D24" s="66" t="s">
        <v>42</v>
      </c>
      <c r="E24" s="119" t="n">
        <v>2.284</v>
      </c>
      <c r="F24" s="129" t="n">
        <v>330</v>
      </c>
      <c r="G24" s="121" t="n">
        <f aca="false">F24*E24</f>
        <v>753.72</v>
      </c>
      <c r="H24" s="70" t="s">
        <v>21</v>
      </c>
      <c r="I24" s="117" t="n">
        <v>0</v>
      </c>
      <c r="J24" s="72" t="n">
        <f aca="false">E24*I24</f>
        <v>0</v>
      </c>
      <c r="K24" s="127"/>
      <c r="L24" s="128"/>
    </row>
    <row r="25" customFormat="false" ht="30.75" hidden="false" customHeight="true" outlineLevel="0" collapsed="false"/>
    <row r="26" s="18" customFormat="true" ht="21" hidden="false" customHeight="true" outlineLevel="0" collapsed="false">
      <c r="B26" s="52"/>
      <c r="C26" s="52" t="s">
        <v>47</v>
      </c>
      <c r="D26" s="53"/>
      <c r="E26" s="54" t="n">
        <v>697.58339</v>
      </c>
      <c r="F26" s="55"/>
      <c r="G26" s="56" t="n">
        <f aca="false">SUM(G27:G59)</f>
        <v>543476.1437</v>
      </c>
      <c r="H26" s="57"/>
      <c r="I26" s="58"/>
      <c r="J26" s="59" t="n">
        <f aca="false">SUM(J29:J52)</f>
        <v>0.39704</v>
      </c>
      <c r="K26" s="60"/>
      <c r="L26" s="59" t="n">
        <f aca="false">SUM(L29:L52)</f>
        <v>0</v>
      </c>
      <c r="M26" s="61"/>
      <c r="N26" s="62"/>
      <c r="O26" s="62"/>
      <c r="P26" s="62"/>
      <c r="Q26" s="62"/>
      <c r="R26" s="62"/>
      <c r="S26" s="62"/>
      <c r="T26" s="62"/>
      <c r="U26" s="62"/>
      <c r="V26" s="62"/>
      <c r="W26" s="62"/>
      <c r="X26" s="63"/>
      <c r="Y26" s="63"/>
    </row>
    <row r="27" s="18" customFormat="true" ht="17.25" hidden="false" customHeight="true" outlineLevel="0" collapsed="false">
      <c r="A27" s="126" t="n">
        <f aca="false">A24+1</f>
        <v>15</v>
      </c>
      <c r="B27" s="65" t="n">
        <v>121151123</v>
      </c>
      <c r="C27" s="65" t="s">
        <v>48</v>
      </c>
      <c r="D27" s="66" t="s">
        <v>32</v>
      </c>
      <c r="E27" s="67" t="n">
        <v>650</v>
      </c>
      <c r="F27" s="130" t="n">
        <v>20</v>
      </c>
      <c r="G27" s="69" t="n">
        <f aca="false">E27*F27</f>
        <v>13000</v>
      </c>
      <c r="H27" s="70" t="s">
        <v>21</v>
      </c>
      <c r="I27" s="131" t="n">
        <v>0</v>
      </c>
      <c r="J27" s="72" t="n">
        <f aca="false">E27*I27</f>
        <v>0</v>
      </c>
      <c r="K27" s="132"/>
      <c r="L27" s="74" t="n">
        <f aca="false">E27*K27</f>
        <v>0</v>
      </c>
      <c r="M27" s="133"/>
      <c r="N27" s="61"/>
      <c r="O27" s="133"/>
      <c r="P27" s="133"/>
      <c r="Q27" s="133"/>
      <c r="R27" s="133"/>
      <c r="S27" s="133"/>
      <c r="T27" s="133"/>
      <c r="U27" s="133"/>
      <c r="V27" s="133"/>
      <c r="W27" s="133"/>
      <c r="X27" s="133"/>
      <c r="Y27" s="43"/>
      <c r="Z27" s="43"/>
    </row>
    <row r="28" s="18" customFormat="true" ht="16.5" hidden="false" customHeight="true" outlineLevel="0" collapsed="false">
      <c r="B28" s="52"/>
      <c r="C28" s="96" t="s">
        <v>49</v>
      </c>
      <c r="D28" s="53"/>
      <c r="E28" s="54"/>
      <c r="F28" s="55"/>
      <c r="G28" s="56"/>
      <c r="H28" s="57"/>
      <c r="I28" s="58"/>
      <c r="J28" s="59"/>
      <c r="K28" s="60"/>
      <c r="L28" s="59"/>
      <c r="M28" s="59"/>
      <c r="N28" s="61"/>
      <c r="O28" s="62"/>
      <c r="P28" s="62"/>
      <c r="Q28" s="62"/>
      <c r="R28" s="62"/>
      <c r="S28" s="62"/>
      <c r="T28" s="62"/>
      <c r="U28" s="62"/>
      <c r="V28" s="62"/>
      <c r="W28" s="62"/>
      <c r="X28" s="62"/>
      <c r="Y28" s="63"/>
      <c r="Z28" s="63"/>
    </row>
    <row r="29" s="18" customFormat="true" ht="28.5" hidden="false" customHeight="true" outlineLevel="0" collapsed="false">
      <c r="A29" s="126" t="n">
        <f aca="false">A27+1</f>
        <v>16</v>
      </c>
      <c r="B29" s="65" t="n">
        <v>132251104</v>
      </c>
      <c r="C29" s="65" t="s">
        <v>50</v>
      </c>
      <c r="D29" s="89" t="s">
        <v>20</v>
      </c>
      <c r="E29" s="67" t="n">
        <v>16.95849</v>
      </c>
      <c r="F29" s="130" t="n">
        <v>300</v>
      </c>
      <c r="G29" s="69" t="n">
        <f aca="false">E29*F29</f>
        <v>5087.547</v>
      </c>
      <c r="H29" s="70" t="s">
        <v>21</v>
      </c>
      <c r="I29" s="131" t="n">
        <v>0</v>
      </c>
      <c r="J29" s="72" t="n">
        <f aca="false">E29*I29</f>
        <v>0</v>
      </c>
      <c r="K29" s="132"/>
      <c r="L29" s="74" t="n">
        <f aca="false">E29*K29</f>
        <v>0</v>
      </c>
      <c r="M29" s="61"/>
      <c r="N29" s="133"/>
      <c r="O29" s="133"/>
      <c r="P29" s="133"/>
      <c r="Q29" s="133"/>
      <c r="R29" s="133"/>
      <c r="S29" s="133"/>
      <c r="T29" s="133"/>
      <c r="U29" s="133"/>
      <c r="V29" s="133"/>
      <c r="W29" s="133"/>
      <c r="X29" s="43"/>
      <c r="Y29" s="43"/>
    </row>
    <row r="30" s="18" customFormat="true" ht="14.25" hidden="false" customHeight="true" outlineLevel="0" collapsed="false">
      <c r="A30" s="126"/>
      <c r="B30" s="79" t="s">
        <v>51</v>
      </c>
      <c r="C30" s="79" t="s">
        <v>52</v>
      </c>
      <c r="D30" s="134" t="s">
        <v>53</v>
      </c>
      <c r="E30" s="135" t="n">
        <v>0.4367</v>
      </c>
      <c r="F30" s="130"/>
      <c r="G30" s="69"/>
      <c r="H30" s="136"/>
      <c r="I30" s="131"/>
      <c r="J30" s="72"/>
      <c r="K30" s="132"/>
      <c r="L30" s="74"/>
      <c r="M30" s="61"/>
      <c r="N30" s="133"/>
      <c r="O30" s="133"/>
      <c r="P30" s="133"/>
      <c r="Q30" s="133"/>
      <c r="R30" s="133"/>
      <c r="S30" s="133"/>
      <c r="T30" s="133"/>
      <c r="U30" s="133"/>
      <c r="V30" s="133"/>
      <c r="W30" s="133"/>
      <c r="X30" s="43"/>
      <c r="Y30" s="43"/>
    </row>
    <row r="31" s="18" customFormat="true" ht="14.25" hidden="false" customHeight="true" outlineLevel="0" collapsed="false">
      <c r="A31" s="126"/>
      <c r="B31" s="79" t="s">
        <v>54</v>
      </c>
      <c r="C31" s="79" t="s">
        <v>55</v>
      </c>
      <c r="D31" s="134" t="s">
        <v>53</v>
      </c>
      <c r="E31" s="135" t="n">
        <v>0.51029</v>
      </c>
      <c r="F31" s="130"/>
      <c r="G31" s="69"/>
      <c r="H31" s="136"/>
      <c r="I31" s="131"/>
      <c r="J31" s="72"/>
      <c r="K31" s="132"/>
      <c r="L31" s="74"/>
      <c r="M31" s="61"/>
      <c r="N31" s="133"/>
      <c r="O31" s="133"/>
      <c r="P31" s="133"/>
      <c r="Q31" s="133"/>
      <c r="R31" s="133"/>
      <c r="S31" s="133"/>
      <c r="T31" s="133"/>
      <c r="U31" s="133"/>
      <c r="V31" s="133"/>
      <c r="W31" s="133"/>
      <c r="X31" s="43"/>
      <c r="Y31" s="43"/>
    </row>
    <row r="32" s="18" customFormat="true" ht="14.25" hidden="false" customHeight="true" outlineLevel="0" collapsed="false">
      <c r="A32" s="126"/>
      <c r="B32" s="79" t="s">
        <v>56</v>
      </c>
      <c r="C32" s="79" t="s">
        <v>57</v>
      </c>
      <c r="D32" s="134" t="s">
        <v>53</v>
      </c>
      <c r="E32" s="135" t="n">
        <v>0</v>
      </c>
      <c r="F32" s="130"/>
      <c r="G32" s="69"/>
      <c r="H32" s="136"/>
      <c r="I32" s="131"/>
      <c r="J32" s="72"/>
      <c r="K32" s="132"/>
      <c r="L32" s="74"/>
      <c r="M32" s="61"/>
      <c r="N32" s="133"/>
      <c r="O32" s="133"/>
      <c r="P32" s="133"/>
      <c r="Q32" s="133"/>
      <c r="R32" s="133"/>
      <c r="S32" s="133"/>
      <c r="T32" s="133"/>
      <c r="U32" s="133"/>
      <c r="V32" s="133"/>
      <c r="W32" s="133"/>
      <c r="X32" s="43"/>
      <c r="Y32" s="43"/>
    </row>
    <row r="33" s="18" customFormat="true" ht="14.25" hidden="false" customHeight="true" outlineLevel="0" collapsed="false">
      <c r="A33" s="126"/>
      <c r="B33" s="79" t="s">
        <v>58</v>
      </c>
      <c r="C33" s="79" t="s">
        <v>59</v>
      </c>
      <c r="D33" s="134" t="s">
        <v>53</v>
      </c>
      <c r="E33" s="135" t="n">
        <v>0.9375</v>
      </c>
      <c r="F33" s="130"/>
      <c r="G33" s="69"/>
      <c r="H33" s="136"/>
      <c r="I33" s="131"/>
      <c r="J33" s="72"/>
      <c r="K33" s="132"/>
      <c r="L33" s="74"/>
      <c r="M33" s="61"/>
      <c r="N33" s="133"/>
      <c r="O33" s="133"/>
      <c r="P33" s="133"/>
      <c r="Q33" s="133"/>
      <c r="R33" s="133"/>
      <c r="S33" s="133"/>
      <c r="T33" s="133"/>
      <c r="U33" s="133"/>
      <c r="V33" s="133"/>
      <c r="W33" s="133"/>
      <c r="X33" s="43"/>
      <c r="Y33" s="43"/>
    </row>
    <row r="34" s="18" customFormat="true" ht="14.25" hidden="false" customHeight="true" outlineLevel="0" collapsed="false">
      <c r="B34" s="79" t="s">
        <v>60</v>
      </c>
      <c r="C34" s="79" t="s">
        <v>61</v>
      </c>
      <c r="D34" s="134" t="s">
        <v>53</v>
      </c>
      <c r="E34" s="135" t="n">
        <v>1.25</v>
      </c>
      <c r="F34" s="130"/>
      <c r="G34" s="69"/>
      <c r="H34" s="136"/>
      <c r="I34" s="131"/>
      <c r="J34" s="72"/>
      <c r="K34" s="132"/>
      <c r="L34" s="74"/>
      <c r="M34" s="61"/>
      <c r="N34" s="133"/>
      <c r="O34" s="133"/>
      <c r="P34" s="133"/>
      <c r="Q34" s="133"/>
      <c r="R34" s="133"/>
      <c r="S34" s="133"/>
      <c r="T34" s="133"/>
      <c r="U34" s="133"/>
      <c r="V34" s="133"/>
      <c r="W34" s="133"/>
      <c r="X34" s="43"/>
      <c r="Y34" s="43"/>
    </row>
    <row r="35" s="18" customFormat="true" ht="14.25" hidden="false" customHeight="true" outlineLevel="0" collapsed="false">
      <c r="B35" s="79" t="s">
        <v>62</v>
      </c>
      <c r="C35" s="137" t="s">
        <v>63</v>
      </c>
      <c r="D35" s="134" t="s">
        <v>53</v>
      </c>
      <c r="E35" s="135" t="n">
        <v>13.824</v>
      </c>
      <c r="F35" s="130"/>
      <c r="G35" s="69"/>
      <c r="H35" s="136"/>
      <c r="I35" s="131"/>
      <c r="J35" s="72"/>
      <c r="K35" s="132"/>
      <c r="L35" s="74"/>
      <c r="M35" s="61"/>
      <c r="N35" s="133"/>
      <c r="O35" s="133"/>
      <c r="P35" s="133"/>
      <c r="Q35" s="133"/>
      <c r="R35" s="133"/>
      <c r="S35" s="133"/>
      <c r="T35" s="133"/>
      <c r="U35" s="133"/>
      <c r="V35" s="133"/>
      <c r="W35" s="133"/>
      <c r="X35" s="43"/>
      <c r="Y35" s="43"/>
    </row>
    <row r="36" customFormat="false" ht="24.75" hidden="false" customHeight="true" outlineLevel="0" collapsed="false">
      <c r="A36" s="126" t="n">
        <f aca="false">A29+1</f>
        <v>17</v>
      </c>
      <c r="B36" s="65" t="n">
        <v>122251105</v>
      </c>
      <c r="C36" s="138" t="s">
        <v>64</v>
      </c>
      <c r="D36" s="66" t="s">
        <v>20</v>
      </c>
      <c r="E36" s="119" t="n">
        <v>337.119255</v>
      </c>
      <c r="F36" s="130" t="n">
        <v>90</v>
      </c>
      <c r="G36" s="121" t="n">
        <f aca="false">F36*E36</f>
        <v>30340.73295</v>
      </c>
      <c r="H36" s="70" t="s">
        <v>21</v>
      </c>
      <c r="I36" s="131" t="n">
        <v>0</v>
      </c>
      <c r="J36" s="72" t="n">
        <f aca="false">E36*I36</f>
        <v>0</v>
      </c>
      <c r="K36" s="132"/>
      <c r="L36" s="74" t="n">
        <f aca="false">E36*K36</f>
        <v>0</v>
      </c>
    </row>
    <row r="37" customFormat="false" ht="15" hidden="false" customHeight="true" outlineLevel="0" collapsed="false">
      <c r="A37" s="126"/>
      <c r="B37" s="139" t="s">
        <v>65</v>
      </c>
      <c r="C37" s="140" t="n">
        <f aca="false">E91</f>
        <v>735</v>
      </c>
      <c r="D37" s="141" t="s">
        <v>66</v>
      </c>
      <c r="E37" s="142" t="n">
        <v>360.15</v>
      </c>
      <c r="F37" s="143" t="n">
        <v>0.49</v>
      </c>
      <c r="G37" s="144"/>
      <c r="H37" s="145"/>
      <c r="I37" s="146"/>
      <c r="J37" s="147"/>
      <c r="K37" s="148"/>
      <c r="L37" s="149"/>
    </row>
    <row r="38" customFormat="false" ht="15" hidden="false" customHeight="true" outlineLevel="0" collapsed="false">
      <c r="A38" s="126"/>
      <c r="B38" s="139" t="s">
        <v>67</v>
      </c>
      <c r="C38" s="140" t="n">
        <f aca="false">E92</f>
        <v>349.5</v>
      </c>
      <c r="D38" s="141" t="s">
        <v>66</v>
      </c>
      <c r="E38" s="142" t="n">
        <v>171.255</v>
      </c>
      <c r="F38" s="143" t="n">
        <f aca="false">0.15+0.34</f>
        <v>0.49</v>
      </c>
      <c r="G38" s="144"/>
      <c r="H38" s="145"/>
      <c r="I38" s="146"/>
      <c r="J38" s="147"/>
      <c r="K38" s="148"/>
      <c r="L38" s="149"/>
    </row>
    <row r="39" customFormat="false" ht="15" hidden="false" customHeight="true" outlineLevel="0" collapsed="false">
      <c r="A39" s="126"/>
      <c r="B39" s="139" t="s">
        <v>68</v>
      </c>
      <c r="C39" s="150" t="n">
        <f aca="false">E93</f>
        <v>399</v>
      </c>
      <c r="D39" s="141" t="s">
        <v>66</v>
      </c>
      <c r="E39" s="142" t="n">
        <v>47.88</v>
      </c>
      <c r="F39" s="143" t="n">
        <v>0.12</v>
      </c>
      <c r="G39" s="144"/>
      <c r="H39" s="145"/>
      <c r="I39" s="146"/>
      <c r="J39" s="147"/>
      <c r="K39" s="148"/>
      <c r="L39" s="149"/>
    </row>
    <row r="40" customFormat="false" ht="15" hidden="false" customHeight="true" outlineLevel="0" collapsed="false">
      <c r="A40" s="126"/>
      <c r="B40" s="139" t="s">
        <v>69</v>
      </c>
      <c r="C40" s="150" t="n">
        <f aca="false">E94</f>
        <v>0</v>
      </c>
      <c r="D40" s="141" t="s">
        <v>66</v>
      </c>
      <c r="E40" s="142" t="n">
        <v>0</v>
      </c>
      <c r="F40" s="143" t="n">
        <v>0.34</v>
      </c>
      <c r="G40" s="144"/>
      <c r="H40" s="145"/>
      <c r="I40" s="146"/>
      <c r="J40" s="147"/>
      <c r="K40" s="148"/>
      <c r="L40" s="149"/>
    </row>
    <row r="41" customFormat="false" ht="15" hidden="false" customHeight="true" outlineLevel="0" collapsed="false">
      <c r="A41" s="126"/>
      <c r="B41" s="139" t="s">
        <v>70</v>
      </c>
      <c r="C41" s="150" t="n">
        <f aca="false">E95</f>
        <v>7.155</v>
      </c>
      <c r="D41" s="141" t="s">
        <v>66</v>
      </c>
      <c r="E41" s="142" t="n">
        <v>3.50595</v>
      </c>
      <c r="F41" s="143" t="n">
        <v>0.49</v>
      </c>
      <c r="G41" s="144"/>
      <c r="H41" s="145"/>
      <c r="I41" s="146"/>
      <c r="J41" s="147"/>
      <c r="K41" s="148"/>
      <c r="L41" s="149"/>
    </row>
    <row r="42" customFormat="false" ht="15" hidden="false" customHeight="true" outlineLevel="0" collapsed="false">
      <c r="A42" s="126"/>
      <c r="B42" s="139" t="s">
        <v>71</v>
      </c>
      <c r="C42" s="140" t="n">
        <f aca="false">F96</f>
        <v>604</v>
      </c>
      <c r="D42" s="141" t="s">
        <v>66</v>
      </c>
      <c r="E42" s="142" t="n">
        <v>103.586</v>
      </c>
      <c r="F42" s="143" t="n">
        <f aca="false">(0.5+0.2)*0.49*0.5</f>
        <v>0.1715</v>
      </c>
      <c r="G42" s="144"/>
      <c r="H42" s="145"/>
      <c r="I42" s="146"/>
      <c r="J42" s="147"/>
      <c r="K42" s="148"/>
      <c r="L42" s="149"/>
    </row>
    <row r="43" customFormat="false" ht="15" hidden="false" customHeight="true" outlineLevel="0" collapsed="false">
      <c r="A43" s="126"/>
      <c r="B43" s="80"/>
      <c r="C43" s="151" t="s">
        <v>72</v>
      </c>
      <c r="D43" s="152"/>
      <c r="E43" s="153"/>
      <c r="F43" s="143"/>
      <c r="G43" s="144"/>
      <c r="H43" s="145"/>
      <c r="I43" s="146"/>
      <c r="J43" s="147"/>
      <c r="K43" s="148"/>
      <c r="L43" s="149"/>
      <c r="M43" s="76"/>
    </row>
    <row r="44" customFormat="false" ht="15" hidden="false" customHeight="true" outlineLevel="0" collapsed="false">
      <c r="A44" s="126"/>
      <c r="B44" s="79" t="s">
        <v>73</v>
      </c>
      <c r="C44" s="150" t="n">
        <f aca="false">E27</f>
        <v>650</v>
      </c>
      <c r="D44" s="154" t="s">
        <v>66</v>
      </c>
      <c r="E44" s="142" t="n">
        <v>-130</v>
      </c>
      <c r="F44" s="143" t="n">
        <v>-0.2</v>
      </c>
      <c r="G44" s="144"/>
      <c r="H44" s="145"/>
      <c r="I44" s="146"/>
      <c r="J44" s="147"/>
      <c r="K44" s="148"/>
      <c r="L44" s="149"/>
      <c r="M44" s="76"/>
    </row>
    <row r="45" customFormat="false" ht="15" hidden="false" customHeight="true" outlineLevel="0" collapsed="false">
      <c r="A45" s="126"/>
      <c r="B45" s="80" t="s">
        <v>74</v>
      </c>
      <c r="C45" s="155" t="n">
        <f aca="false">E11</f>
        <v>606</v>
      </c>
      <c r="D45" s="156" t="s">
        <v>66</v>
      </c>
      <c r="E45" s="157" t="n">
        <v>-181.8</v>
      </c>
      <c r="F45" s="143" t="n">
        <v>-0.3</v>
      </c>
      <c r="G45" s="144"/>
      <c r="H45" s="145"/>
      <c r="I45" s="146"/>
      <c r="J45" s="147"/>
      <c r="K45" s="148"/>
      <c r="L45" s="149"/>
      <c r="M45" s="76"/>
    </row>
    <row r="46" customFormat="false" ht="15" hidden="false" customHeight="true" outlineLevel="0" collapsed="false">
      <c r="A46" s="126"/>
      <c r="B46" s="79"/>
      <c r="C46" s="158" t="s">
        <v>75</v>
      </c>
      <c r="D46" s="159" t="s">
        <v>76</v>
      </c>
      <c r="E46" s="160" t="n">
        <v>374.57695</v>
      </c>
      <c r="F46" s="161"/>
      <c r="G46" s="144"/>
      <c r="H46" s="145"/>
      <c r="I46" s="146"/>
      <c r="J46" s="147"/>
      <c r="K46" s="148"/>
      <c r="L46" s="149"/>
    </row>
    <row r="47" customFormat="false" ht="15" hidden="false" customHeight="true" outlineLevel="0" collapsed="false">
      <c r="A47" s="126"/>
      <c r="B47" s="79"/>
      <c r="C47" s="79" t="s">
        <v>77</v>
      </c>
      <c r="D47" s="162" t="s">
        <v>78</v>
      </c>
      <c r="E47" s="135" t="n">
        <v>337.119255</v>
      </c>
      <c r="F47" s="79"/>
      <c r="G47" s="163"/>
      <c r="H47" s="79"/>
      <c r="I47" s="79"/>
      <c r="J47" s="79"/>
      <c r="K47" s="79"/>
      <c r="L47" s="79"/>
    </row>
    <row r="48" customFormat="false" ht="15" hidden="false" customHeight="true" outlineLevel="0" collapsed="false">
      <c r="A48" s="126"/>
      <c r="B48" s="79"/>
      <c r="C48" s="79" t="s">
        <v>79</v>
      </c>
      <c r="D48" s="162" t="s">
        <v>78</v>
      </c>
      <c r="E48" s="135" t="n">
        <v>37.457695</v>
      </c>
      <c r="F48" s="79"/>
      <c r="G48" s="163"/>
      <c r="H48" s="79"/>
      <c r="I48" s="79"/>
      <c r="J48" s="79"/>
      <c r="K48" s="79"/>
      <c r="L48" s="79"/>
    </row>
    <row r="49" customFormat="false" ht="16.5" hidden="false" customHeight="true" outlineLevel="0" collapsed="false">
      <c r="A49" s="126" t="n">
        <f aca="false">A36+1</f>
        <v>18</v>
      </c>
      <c r="B49" s="65" t="n">
        <v>122211101</v>
      </c>
      <c r="C49" s="65" t="s">
        <v>80</v>
      </c>
      <c r="D49" s="89" t="s">
        <v>20</v>
      </c>
      <c r="E49" s="135" t="n">
        <v>37.457695</v>
      </c>
      <c r="F49" s="130" t="n">
        <v>1000</v>
      </c>
      <c r="G49" s="121" t="n">
        <f aca="false">F49*E49</f>
        <v>37457.695</v>
      </c>
      <c r="H49" s="70" t="s">
        <v>21</v>
      </c>
      <c r="I49" s="131" t="n">
        <v>0</v>
      </c>
      <c r="J49" s="72" t="n">
        <f aca="false">E49*I49</f>
        <v>0</v>
      </c>
      <c r="K49" s="132"/>
      <c r="L49" s="74" t="n">
        <f aca="false">E49*K49</f>
        <v>0</v>
      </c>
    </row>
    <row r="50" customFormat="false" ht="16.5" hidden="false" customHeight="true" outlineLevel="0" collapsed="false">
      <c r="A50" s="126" t="n">
        <f aca="false">A49+1</f>
        <v>19</v>
      </c>
      <c r="B50" s="65" t="n">
        <v>151101201</v>
      </c>
      <c r="C50" s="65" t="s">
        <v>81</v>
      </c>
      <c r="D50" s="164" t="s">
        <v>82</v>
      </c>
      <c r="E50" s="90" t="n">
        <v>567.2</v>
      </c>
      <c r="F50" s="165" t="n">
        <v>100</v>
      </c>
      <c r="G50" s="121" t="n">
        <f aca="false">F50*E50</f>
        <v>56720</v>
      </c>
      <c r="H50" s="70" t="s">
        <v>21</v>
      </c>
      <c r="I50" s="166" t="n">
        <v>0.0007</v>
      </c>
      <c r="J50" s="72" t="n">
        <f aca="false">E50*I50</f>
        <v>0.39704</v>
      </c>
      <c r="K50" s="132"/>
      <c r="L50" s="74" t="n">
        <f aca="false">E50*K50</f>
        <v>0</v>
      </c>
    </row>
    <row r="51" customFormat="false" ht="16.5" hidden="false" customHeight="true" outlineLevel="0" collapsed="false">
      <c r="A51" s="126"/>
      <c r="B51" s="65"/>
      <c r="C51" s="79" t="s">
        <v>83</v>
      </c>
      <c r="D51" s="167" t="s">
        <v>84</v>
      </c>
      <c r="E51" s="135" t="n">
        <v>567.2</v>
      </c>
      <c r="F51" s="165"/>
      <c r="G51" s="121"/>
      <c r="H51" s="70" t="s">
        <v>21</v>
      </c>
      <c r="I51" s="166"/>
      <c r="J51" s="72"/>
      <c r="K51" s="132"/>
      <c r="L51" s="74"/>
    </row>
    <row r="52" customFormat="false" ht="16.5" hidden="false" customHeight="true" outlineLevel="0" collapsed="false">
      <c r="A52" s="126" t="n">
        <f aca="false">A50+1</f>
        <v>20</v>
      </c>
      <c r="B52" s="65" t="n">
        <v>151101211</v>
      </c>
      <c r="C52" s="65" t="s">
        <v>85</v>
      </c>
      <c r="D52" s="164" t="s">
        <v>82</v>
      </c>
      <c r="E52" s="90" t="n">
        <v>567.2</v>
      </c>
      <c r="F52" s="165" t="n">
        <v>50</v>
      </c>
      <c r="G52" s="121" t="n">
        <f aca="false">F52*E52</f>
        <v>28360</v>
      </c>
      <c r="H52" s="70" t="s">
        <v>21</v>
      </c>
      <c r="I52" s="168" t="n">
        <v>0</v>
      </c>
      <c r="J52" s="72" t="n">
        <f aca="false">E52*I52</f>
        <v>0</v>
      </c>
      <c r="K52" s="132"/>
      <c r="L52" s="74" t="n">
        <f aca="false">E52*K52</f>
        <v>0</v>
      </c>
    </row>
    <row r="53" customFormat="false" ht="26.25" hidden="false" customHeight="true" outlineLevel="0" collapsed="false">
      <c r="A53" s="126" t="n">
        <f aca="false">A52+1</f>
        <v>21</v>
      </c>
      <c r="B53" s="65" t="n">
        <v>181951112</v>
      </c>
      <c r="C53" s="65" t="s">
        <v>86</v>
      </c>
      <c r="D53" s="164" t="s">
        <v>82</v>
      </c>
      <c r="E53" s="90" t="n">
        <v>1487.00595</v>
      </c>
      <c r="F53" s="165" t="n">
        <v>17</v>
      </c>
      <c r="G53" s="121" t="n">
        <f aca="false">F53*E53</f>
        <v>25279.10115</v>
      </c>
      <c r="H53" s="70" t="s">
        <v>21</v>
      </c>
      <c r="I53" s="168" t="n">
        <v>0</v>
      </c>
      <c r="J53" s="72" t="n">
        <f aca="false">E53*I53</f>
        <v>0</v>
      </c>
      <c r="K53" s="132"/>
      <c r="L53" s="74" t="n">
        <f aca="false">E53*K53</f>
        <v>0</v>
      </c>
    </row>
    <row r="54" customFormat="false" ht="16.5" hidden="false" customHeight="true" outlineLevel="0" collapsed="false">
      <c r="A54" s="126"/>
      <c r="B54" s="79"/>
      <c r="C54" s="79" t="s">
        <v>87</v>
      </c>
      <c r="D54" s="79"/>
      <c r="E54" s="79"/>
      <c r="F54" s="79"/>
      <c r="G54" s="121"/>
      <c r="H54" s="121"/>
      <c r="I54" s="121"/>
      <c r="J54" s="72"/>
      <c r="K54" s="132"/>
      <c r="L54" s="74"/>
    </row>
    <row r="55" customFormat="false" ht="27" hidden="false" customHeight="true" outlineLevel="0" collapsed="false">
      <c r="A55" s="126" t="n">
        <f aca="false">A53+1</f>
        <v>22</v>
      </c>
      <c r="B55" s="65" t="n">
        <v>162751117</v>
      </c>
      <c r="C55" s="138" t="s">
        <v>88</v>
      </c>
      <c r="D55" s="66" t="s">
        <v>20</v>
      </c>
      <c r="E55" s="119" t="n">
        <v>521.53544</v>
      </c>
      <c r="F55" s="68" t="n">
        <v>127</v>
      </c>
      <c r="G55" s="169" t="n">
        <f aca="false">F55*E55</f>
        <v>66235.00088</v>
      </c>
      <c r="H55" s="70" t="s">
        <v>21</v>
      </c>
      <c r="I55" s="168" t="n">
        <v>0</v>
      </c>
      <c r="J55" s="72" t="n">
        <f aca="false">E55*I55</f>
        <v>0</v>
      </c>
      <c r="K55" s="132"/>
      <c r="L55" s="74" t="n">
        <f aca="false">E55*K55</f>
        <v>0</v>
      </c>
    </row>
    <row r="56" customFormat="false" ht="27" hidden="false" customHeight="true" outlineLevel="0" collapsed="false">
      <c r="A56" s="126" t="n">
        <f aca="false">A55+1</f>
        <v>23</v>
      </c>
      <c r="B56" s="65" t="n">
        <v>162751119</v>
      </c>
      <c r="C56" s="138" t="s">
        <v>89</v>
      </c>
      <c r="D56" s="66" t="s">
        <v>20</v>
      </c>
      <c r="E56" s="119" t="n">
        <v>5215.3544</v>
      </c>
      <c r="F56" s="68" t="n">
        <v>12.7</v>
      </c>
      <c r="G56" s="169" t="n">
        <f aca="false">F56*E56</f>
        <v>66235.00088</v>
      </c>
      <c r="H56" s="70" t="s">
        <v>21</v>
      </c>
      <c r="I56" s="168" t="n">
        <v>0</v>
      </c>
      <c r="J56" s="72" t="n">
        <f aca="false">E56*I56</f>
        <v>0</v>
      </c>
      <c r="K56" s="132"/>
      <c r="L56" s="74" t="n">
        <f aca="false">E56*K56</f>
        <v>0</v>
      </c>
    </row>
    <row r="57" customFormat="false" ht="27" hidden="false" customHeight="true" outlineLevel="0" collapsed="false">
      <c r="A57" s="126" t="n">
        <f aca="false">A56+1</f>
        <v>24</v>
      </c>
      <c r="B57" s="65" t="n">
        <v>171152111</v>
      </c>
      <c r="C57" s="138" t="s">
        <v>90</v>
      </c>
      <c r="D57" s="66" t="s">
        <v>20</v>
      </c>
      <c r="E57" s="119" t="n">
        <v>5</v>
      </c>
      <c r="F57" s="129" t="n">
        <v>82</v>
      </c>
      <c r="G57" s="169" t="n">
        <f aca="false">F57*E57</f>
        <v>410</v>
      </c>
      <c r="H57" s="70" t="s">
        <v>21</v>
      </c>
      <c r="I57" s="168" t="n">
        <v>0</v>
      </c>
      <c r="J57" s="72" t="n">
        <f aca="false">E57*I57</f>
        <v>0</v>
      </c>
      <c r="K57" s="132"/>
      <c r="L57" s="74" t="n">
        <f aca="false">E57*K57</f>
        <v>0</v>
      </c>
    </row>
    <row r="58" customFormat="false" ht="18.75" hidden="false" customHeight="true" outlineLevel="0" collapsed="false">
      <c r="A58" s="126" t="n">
        <f aca="false">A57+1</f>
        <v>25</v>
      </c>
      <c r="B58" s="65" t="n">
        <v>171251201</v>
      </c>
      <c r="C58" s="138" t="s">
        <v>91</v>
      </c>
      <c r="D58" s="66" t="s">
        <v>20</v>
      </c>
      <c r="E58" s="119" t="n">
        <v>521.53544</v>
      </c>
      <c r="F58" s="129" t="n">
        <v>15</v>
      </c>
      <c r="G58" s="169" t="n">
        <f aca="false">F58*E58</f>
        <v>7823.0316</v>
      </c>
      <c r="H58" s="70" t="s">
        <v>21</v>
      </c>
      <c r="I58" s="168" t="n">
        <v>0</v>
      </c>
      <c r="J58" s="72" t="n">
        <f aca="false">E58*I58</f>
        <v>0</v>
      </c>
      <c r="K58" s="132"/>
      <c r="L58" s="74" t="n">
        <f aca="false">E58*K58</f>
        <v>0</v>
      </c>
    </row>
    <row r="59" customFormat="false" ht="25.5" hidden="false" customHeight="true" outlineLevel="0" collapsed="false">
      <c r="A59" s="126" t="n">
        <f aca="false">A58+1</f>
        <v>26</v>
      </c>
      <c r="B59" s="65" t="n">
        <v>171201221</v>
      </c>
      <c r="C59" s="138" t="s">
        <v>45</v>
      </c>
      <c r="D59" s="66" t="s">
        <v>42</v>
      </c>
      <c r="E59" s="119" t="n">
        <v>938.763792</v>
      </c>
      <c r="F59" s="129" t="n">
        <v>220</v>
      </c>
      <c r="G59" s="169" t="n">
        <f aca="false">F59*E59</f>
        <v>206528.03424</v>
      </c>
      <c r="H59" s="70" t="s">
        <v>21</v>
      </c>
      <c r="I59" s="168" t="n">
        <v>0</v>
      </c>
      <c r="J59" s="72" t="n">
        <f aca="false">E59*I59</f>
        <v>0</v>
      </c>
      <c r="K59" s="132"/>
      <c r="L59" s="74" t="n">
        <f aca="false">E59*K59</f>
        <v>0</v>
      </c>
    </row>
    <row r="60" customFormat="false" ht="16.5" hidden="false" customHeight="true" outlineLevel="0" collapsed="false">
      <c r="B60" s="170"/>
      <c r="C60" s="170"/>
      <c r="D60" s="170"/>
      <c r="E60" s="171"/>
      <c r="F60" s="172"/>
      <c r="H60" s="173"/>
    </row>
    <row r="61" customFormat="false" ht="19.5" hidden="false" customHeight="true" outlineLevel="0" collapsed="false">
      <c r="B61" s="174"/>
      <c r="C61" s="52" t="s">
        <v>92</v>
      </c>
      <c r="G61" s="56" t="n">
        <f aca="false">SUBTOTAL(9,G62:G74)</f>
        <v>27003.747455</v>
      </c>
      <c r="H61" s="175"/>
      <c r="I61" s="58"/>
      <c r="J61" s="59" t="n">
        <f aca="false">SUBTOTAL(9,J62:J63)</f>
        <v>12.86430450655</v>
      </c>
      <c r="L61" s="59" t="n">
        <f aca="false">SUBTOTAL(9,L62:L63)</f>
        <v>0</v>
      </c>
    </row>
    <row r="62" customFormat="false" ht="16.5" hidden="false" customHeight="true" outlineLevel="0" collapsed="false">
      <c r="A62" s="126" t="n">
        <f aca="false">A59+1</f>
        <v>27</v>
      </c>
      <c r="B62" s="65" t="n">
        <v>274313811</v>
      </c>
      <c r="C62" s="65" t="s">
        <v>93</v>
      </c>
      <c r="D62" s="89" t="s">
        <v>20</v>
      </c>
      <c r="E62" s="176" t="n">
        <v>5.243695</v>
      </c>
      <c r="F62" s="130" t="n">
        <v>3569</v>
      </c>
      <c r="G62" s="169" t="n">
        <f aca="false">F62*E62</f>
        <v>18714.747455</v>
      </c>
      <c r="H62" s="70" t="s">
        <v>21</v>
      </c>
      <c r="I62" s="117" t="n">
        <v>2.45329</v>
      </c>
      <c r="J62" s="72" t="n">
        <f aca="false">E62*I62</f>
        <v>12.86430450655</v>
      </c>
      <c r="K62" s="132"/>
      <c r="L62" s="74" t="n">
        <f aca="false">E62*K62</f>
        <v>0</v>
      </c>
    </row>
    <row r="63" customFormat="false" ht="16.5" hidden="false" customHeight="true" outlineLevel="0" collapsed="false">
      <c r="A63" s="126"/>
      <c r="B63" s="79" t="s">
        <v>51</v>
      </c>
      <c r="C63" s="79" t="s">
        <v>94</v>
      </c>
      <c r="D63" s="134" t="s">
        <v>53</v>
      </c>
      <c r="E63" s="135" t="n">
        <v>1.40935</v>
      </c>
      <c r="F63" s="130"/>
      <c r="G63" s="177"/>
      <c r="H63" s="177"/>
      <c r="I63" s="177"/>
      <c r="J63" s="72" t="n">
        <f aca="false">E63*I63</f>
        <v>0</v>
      </c>
      <c r="K63" s="132"/>
      <c r="L63" s="74" t="n">
        <f aca="false">E63*K63</f>
        <v>0</v>
      </c>
    </row>
    <row r="64" customFormat="false" ht="16.5" hidden="false" customHeight="true" outlineLevel="0" collapsed="false">
      <c r="A64" s="126"/>
      <c r="B64" s="79" t="s">
        <v>54</v>
      </c>
      <c r="C64" s="79" t="s">
        <v>95</v>
      </c>
      <c r="D64" s="134" t="s">
        <v>53</v>
      </c>
      <c r="E64" s="135" t="n">
        <v>1.646845</v>
      </c>
      <c r="F64" s="130"/>
      <c r="G64" s="177"/>
      <c r="H64" s="177"/>
      <c r="I64" s="177"/>
      <c r="J64" s="72"/>
      <c r="K64" s="132"/>
      <c r="L64" s="74"/>
    </row>
    <row r="65" customFormat="false" ht="16.5" hidden="false" customHeight="true" outlineLevel="0" collapsed="false">
      <c r="A65" s="126"/>
      <c r="B65" s="79" t="s">
        <v>56</v>
      </c>
      <c r="C65" s="79" t="s">
        <v>57</v>
      </c>
      <c r="D65" s="134" t="s">
        <v>53</v>
      </c>
      <c r="E65" s="135" t="n">
        <v>0</v>
      </c>
      <c r="F65" s="130"/>
      <c r="G65" s="177"/>
      <c r="H65" s="177"/>
      <c r="I65" s="177"/>
      <c r="J65" s="72" t="n">
        <f aca="false">E65*I65</f>
        <v>0</v>
      </c>
      <c r="K65" s="132"/>
      <c r="L65" s="74" t="n">
        <f aca="false">E65*K65</f>
        <v>0</v>
      </c>
    </row>
    <row r="66" customFormat="false" ht="16.5" hidden="false" customHeight="true" outlineLevel="0" collapsed="false">
      <c r="A66" s="126"/>
      <c r="B66" s="79" t="s">
        <v>58</v>
      </c>
      <c r="C66" s="79" t="s">
        <v>59</v>
      </c>
      <c r="D66" s="134" t="s">
        <v>53</v>
      </c>
      <c r="E66" s="135" t="n">
        <v>0.9375</v>
      </c>
      <c r="F66" s="130"/>
      <c r="G66" s="177"/>
      <c r="H66" s="177"/>
      <c r="I66" s="177"/>
      <c r="J66" s="72" t="n">
        <f aca="false">E66*I66</f>
        <v>0</v>
      </c>
      <c r="K66" s="132"/>
      <c r="L66" s="74" t="n">
        <f aca="false">E66*K66</f>
        <v>0</v>
      </c>
    </row>
    <row r="67" customFormat="false" ht="16.5" hidden="false" customHeight="true" outlineLevel="0" collapsed="false">
      <c r="A67" s="126"/>
      <c r="B67" s="79" t="s">
        <v>60</v>
      </c>
      <c r="C67" s="79" t="s">
        <v>61</v>
      </c>
      <c r="D67" s="134" t="s">
        <v>53</v>
      </c>
      <c r="E67" s="135" t="n">
        <v>1.25</v>
      </c>
      <c r="F67" s="130"/>
      <c r="G67" s="177"/>
      <c r="H67" s="177"/>
      <c r="I67" s="177"/>
      <c r="J67" s="72" t="n">
        <f aca="false">E67*I67</f>
        <v>0</v>
      </c>
      <c r="K67" s="132"/>
      <c r="L67" s="74" t="n">
        <f aca="false">E67*K67</f>
        <v>0</v>
      </c>
    </row>
    <row r="68" customFormat="false" ht="16.5" hidden="false" customHeight="true" outlineLevel="0" collapsed="false">
      <c r="A68" s="126" t="n">
        <f aca="false">A62+1</f>
        <v>28</v>
      </c>
      <c r="B68" s="65" t="n">
        <v>274351121</v>
      </c>
      <c r="C68" s="65" t="s">
        <v>96</v>
      </c>
      <c r="D68" s="89" t="s">
        <v>32</v>
      </c>
      <c r="E68" s="135" t="n">
        <v>27</v>
      </c>
      <c r="F68" s="178" t="n">
        <v>255</v>
      </c>
      <c r="G68" s="169" t="n">
        <f aca="false">F68*E68</f>
        <v>6885</v>
      </c>
      <c r="H68" s="70" t="s">
        <v>21</v>
      </c>
      <c r="I68" s="177" t="n">
        <v>0.00269</v>
      </c>
      <c r="J68" s="72" t="n">
        <f aca="false">E68*I68</f>
        <v>0.07263</v>
      </c>
      <c r="K68" s="132"/>
      <c r="L68" s="74" t="n">
        <f aca="false">E68*K68</f>
        <v>0</v>
      </c>
    </row>
    <row r="69" customFormat="false" ht="16.5" hidden="false" customHeight="true" outlineLevel="0" collapsed="false">
      <c r="A69" s="126"/>
      <c r="B69" s="79" t="s">
        <v>51</v>
      </c>
      <c r="C69" s="79" t="s">
        <v>97</v>
      </c>
      <c r="D69" s="134" t="s">
        <v>98</v>
      </c>
      <c r="E69" s="135" t="n">
        <v>5.145</v>
      </c>
      <c r="F69" s="178"/>
      <c r="G69" s="169"/>
      <c r="H69" s="136"/>
      <c r="I69" s="177"/>
      <c r="J69" s="72"/>
      <c r="K69" s="132"/>
      <c r="L69" s="74"/>
    </row>
    <row r="70" customFormat="false" ht="16.5" hidden="false" customHeight="true" outlineLevel="0" collapsed="false">
      <c r="A70" s="126"/>
      <c r="B70" s="79" t="s">
        <v>54</v>
      </c>
      <c r="C70" s="79" t="s">
        <v>99</v>
      </c>
      <c r="D70" s="134" t="s">
        <v>53</v>
      </c>
      <c r="E70" s="135" t="n">
        <v>6.8502</v>
      </c>
      <c r="F70" s="178"/>
      <c r="G70" s="169"/>
      <c r="H70" s="136"/>
      <c r="I70" s="177"/>
      <c r="J70" s="72"/>
      <c r="K70" s="132"/>
      <c r="L70" s="74"/>
    </row>
    <row r="71" customFormat="false" ht="16.5" hidden="false" customHeight="true" outlineLevel="0" collapsed="false">
      <c r="A71" s="126"/>
      <c r="B71" s="79" t="s">
        <v>56</v>
      </c>
      <c r="C71" s="79" t="s">
        <v>100</v>
      </c>
      <c r="D71" s="134" t="s">
        <v>53</v>
      </c>
      <c r="E71" s="135" t="n">
        <v>0</v>
      </c>
      <c r="F71" s="178"/>
      <c r="G71" s="177"/>
      <c r="H71" s="177"/>
      <c r="I71" s="177"/>
      <c r="J71" s="72" t="n">
        <f aca="false">E71*I71</f>
        <v>0</v>
      </c>
      <c r="K71" s="132"/>
      <c r="L71" s="74" t="n">
        <f aca="false">E71*K71</f>
        <v>0</v>
      </c>
    </row>
    <row r="72" customFormat="false" ht="16.5" hidden="false" customHeight="true" outlineLevel="0" collapsed="false">
      <c r="A72" s="126"/>
      <c r="B72" s="79" t="s">
        <v>58</v>
      </c>
      <c r="C72" s="79" t="s">
        <v>101</v>
      </c>
      <c r="D72" s="134" t="s">
        <v>53</v>
      </c>
      <c r="E72" s="135" t="n">
        <v>15</v>
      </c>
      <c r="F72" s="178"/>
      <c r="G72" s="177"/>
      <c r="H72" s="177"/>
      <c r="I72" s="177"/>
      <c r="J72" s="72" t="n">
        <f aca="false">E72*I72</f>
        <v>0</v>
      </c>
      <c r="K72" s="132"/>
      <c r="L72" s="74" t="n">
        <f aca="false">E72*K72</f>
        <v>0</v>
      </c>
    </row>
    <row r="73" customFormat="false" ht="16.5" hidden="false" customHeight="true" outlineLevel="0" collapsed="false">
      <c r="A73" s="126"/>
      <c r="B73" s="79" t="s">
        <v>60</v>
      </c>
      <c r="C73" s="79" t="s">
        <v>102</v>
      </c>
      <c r="D73" s="134" t="s">
        <v>53</v>
      </c>
      <c r="E73" s="135" t="n">
        <v>12</v>
      </c>
      <c r="F73" s="178"/>
      <c r="G73" s="177"/>
      <c r="H73" s="177"/>
      <c r="I73" s="177"/>
      <c r="J73" s="72" t="n">
        <f aca="false">E73*I73</f>
        <v>0</v>
      </c>
      <c r="K73" s="132"/>
      <c r="L73" s="74" t="n">
        <f aca="false">E73*K73</f>
        <v>0</v>
      </c>
    </row>
    <row r="74" customFormat="false" ht="16.5" hidden="false" customHeight="true" outlineLevel="0" collapsed="false">
      <c r="A74" s="126" t="n">
        <f aca="false">A68+1</f>
        <v>29</v>
      </c>
      <c r="B74" s="65" t="n">
        <v>274351122</v>
      </c>
      <c r="C74" s="65" t="s">
        <v>103</v>
      </c>
      <c r="D74" s="89" t="s">
        <v>32</v>
      </c>
      <c r="E74" s="90" t="n">
        <v>27</v>
      </c>
      <c r="F74" s="178" t="n">
        <v>52</v>
      </c>
      <c r="G74" s="169" t="n">
        <f aca="false">F74*E74</f>
        <v>1404</v>
      </c>
      <c r="H74" s="70" t="s">
        <v>21</v>
      </c>
      <c r="I74" s="177" t="n">
        <v>0</v>
      </c>
      <c r="J74" s="72" t="n">
        <f aca="false">E74*I74</f>
        <v>0</v>
      </c>
      <c r="K74" s="132"/>
      <c r="L74" s="74" t="n">
        <f aca="false">E74*K74</f>
        <v>0</v>
      </c>
    </row>
    <row r="75" customFormat="false" ht="16.5" hidden="false" customHeight="true" outlineLevel="0" collapsed="false">
      <c r="A75" s="179"/>
      <c r="B75" s="172"/>
      <c r="C75" s="172"/>
      <c r="D75" s="172"/>
      <c r="E75" s="172"/>
      <c r="F75" s="172"/>
      <c r="G75" s="180"/>
      <c r="H75" s="180"/>
      <c r="I75" s="180"/>
    </row>
    <row r="76" customFormat="false" ht="19.5" hidden="false" customHeight="true" outlineLevel="0" collapsed="false">
      <c r="B76" s="174"/>
      <c r="C76" s="52" t="s">
        <v>104</v>
      </c>
      <c r="G76" s="56" t="n">
        <f aca="false">SUBTOTAL(9,G77:G89)</f>
        <v>282153.39375</v>
      </c>
      <c r="H76" s="175"/>
      <c r="I76" s="58"/>
      <c r="J76" s="59" t="n">
        <f aca="false">SUBTOTAL(9,J77:J89)</f>
        <v>8.316042743625</v>
      </c>
      <c r="L76" s="59" t="n">
        <f aca="false">SUBTOTAL(9,L77:L89)</f>
        <v>0</v>
      </c>
    </row>
    <row r="77" s="185" customFormat="true" ht="28.5" hidden="false" customHeight="true" outlineLevel="0" collapsed="false">
      <c r="A77" s="126" t="n">
        <f aca="false">A74+1</f>
        <v>30</v>
      </c>
      <c r="B77" s="65" t="s">
        <v>105</v>
      </c>
      <c r="C77" s="65" t="s">
        <v>106</v>
      </c>
      <c r="D77" s="66" t="s">
        <v>20</v>
      </c>
      <c r="E77" s="176" t="n">
        <v>3.11537625</v>
      </c>
      <c r="F77" s="67" t="n">
        <v>15000</v>
      </c>
      <c r="G77" s="69" t="n">
        <f aca="false">E77*F77</f>
        <v>46730.64375</v>
      </c>
      <c r="H77" s="181" t="s">
        <v>107</v>
      </c>
      <c r="I77" s="182" t="n">
        <v>2.4533</v>
      </c>
      <c r="J77" s="183" t="n">
        <f aca="false">I77*E77</f>
        <v>7.642952554125</v>
      </c>
      <c r="K77" s="184"/>
      <c r="L77" s="74" t="n">
        <f aca="false">E77*K77</f>
        <v>0</v>
      </c>
    </row>
    <row r="78" s="185" customFormat="true" ht="16.5" hidden="false" customHeight="true" outlineLevel="0" collapsed="false">
      <c r="A78" s="126"/>
      <c r="B78" s="186" t="s">
        <v>108</v>
      </c>
      <c r="C78" s="79" t="s">
        <v>109</v>
      </c>
      <c r="D78" s="66"/>
      <c r="E78" s="176"/>
      <c r="F78" s="67"/>
      <c r="G78" s="69"/>
      <c r="H78" s="181"/>
      <c r="I78" s="182"/>
      <c r="J78" s="183"/>
      <c r="K78" s="184"/>
      <c r="L78" s="74"/>
    </row>
    <row r="79" s="185" customFormat="true" ht="16.5" hidden="false" customHeight="true" outlineLevel="0" collapsed="false">
      <c r="A79" s="88"/>
      <c r="B79" s="79" t="s">
        <v>51</v>
      </c>
      <c r="C79" s="79" t="s">
        <v>110</v>
      </c>
      <c r="D79" s="162" t="s">
        <v>53</v>
      </c>
      <c r="E79" s="135" t="n">
        <v>1.4173125</v>
      </c>
      <c r="F79" s="67"/>
      <c r="G79" s="69"/>
      <c r="H79" s="181"/>
      <c r="I79" s="182"/>
      <c r="J79" s="183"/>
      <c r="K79" s="184"/>
      <c r="L79" s="74"/>
    </row>
    <row r="80" s="185" customFormat="true" ht="16.5" hidden="false" customHeight="true" outlineLevel="0" collapsed="false">
      <c r="A80" s="88"/>
      <c r="B80" s="79" t="s">
        <v>54</v>
      </c>
      <c r="C80" s="79" t="s">
        <v>111</v>
      </c>
      <c r="D80" s="162" t="s">
        <v>53</v>
      </c>
      <c r="E80" s="135" t="n">
        <v>1.69806375</v>
      </c>
      <c r="F80" s="67"/>
      <c r="G80" s="69"/>
      <c r="H80" s="181"/>
      <c r="I80" s="182"/>
      <c r="J80" s="183"/>
      <c r="K80" s="184"/>
      <c r="L80" s="74"/>
    </row>
    <row r="81" s="185" customFormat="true" ht="16.5" hidden="false" customHeight="true" outlineLevel="0" collapsed="false">
      <c r="A81" s="126" t="n">
        <f aca="false">A77+1</f>
        <v>31</v>
      </c>
      <c r="B81" s="65" t="n">
        <v>311351121</v>
      </c>
      <c r="C81" s="65" t="s">
        <v>112</v>
      </c>
      <c r="D81" s="66" t="s">
        <v>32</v>
      </c>
      <c r="E81" s="67" t="n">
        <v>37.97895</v>
      </c>
      <c r="F81" s="130" t="n">
        <v>1200</v>
      </c>
      <c r="G81" s="69" t="n">
        <f aca="false">E81*F81</f>
        <v>45574.74</v>
      </c>
      <c r="H81" s="70" t="s">
        <v>21</v>
      </c>
      <c r="I81" s="182" t="n">
        <v>0.00275</v>
      </c>
      <c r="J81" s="183" t="n">
        <f aca="false">I81*E81</f>
        <v>0.1044421125</v>
      </c>
      <c r="K81" s="184"/>
      <c r="L81" s="74" t="n">
        <f aca="false">E81*K81</f>
        <v>0</v>
      </c>
    </row>
    <row r="82" s="185" customFormat="true" ht="16.5" hidden="false" customHeight="true" outlineLevel="0" collapsed="false">
      <c r="A82" s="88"/>
      <c r="B82" s="79" t="s">
        <v>51</v>
      </c>
      <c r="C82" s="79" t="s">
        <v>113</v>
      </c>
      <c r="D82" s="162" t="s">
        <v>98</v>
      </c>
      <c r="E82" s="135" t="n">
        <v>17.5065</v>
      </c>
      <c r="F82" s="130"/>
      <c r="G82" s="69"/>
      <c r="H82" s="181"/>
      <c r="I82" s="182"/>
      <c r="J82" s="183"/>
      <c r="K82" s="184"/>
      <c r="L82" s="74"/>
    </row>
    <row r="83" s="185" customFormat="true" ht="16.5" hidden="false" customHeight="true" outlineLevel="0" collapsed="false">
      <c r="A83" s="88"/>
      <c r="B83" s="79" t="s">
        <v>54</v>
      </c>
      <c r="C83" s="79" t="s">
        <v>114</v>
      </c>
      <c r="D83" s="162" t="s">
        <v>98</v>
      </c>
      <c r="E83" s="135" t="n">
        <v>20.47245</v>
      </c>
      <c r="F83" s="130"/>
      <c r="G83" s="69"/>
      <c r="H83" s="181"/>
      <c r="I83" s="182"/>
      <c r="J83" s="183"/>
      <c r="K83" s="184"/>
      <c r="L83" s="74"/>
    </row>
    <row r="84" s="185" customFormat="true" ht="16.5" hidden="false" customHeight="true" outlineLevel="0" collapsed="false">
      <c r="A84" s="126" t="n">
        <f aca="false">A81+1</f>
        <v>32</v>
      </c>
      <c r="B84" s="65" t="n">
        <v>311351122</v>
      </c>
      <c r="C84" s="65" t="s">
        <v>115</v>
      </c>
      <c r="D84" s="66" t="s">
        <v>32</v>
      </c>
      <c r="E84" s="67" t="n">
        <v>37.97895</v>
      </c>
      <c r="F84" s="67" t="n">
        <v>200</v>
      </c>
      <c r="G84" s="69" t="n">
        <f aca="false">E84*F84</f>
        <v>7595.79</v>
      </c>
      <c r="H84" s="70" t="s">
        <v>21</v>
      </c>
      <c r="I84" s="182" t="n">
        <v>0</v>
      </c>
      <c r="J84" s="183" t="n">
        <f aca="false">I84*E84</f>
        <v>0</v>
      </c>
      <c r="K84" s="184"/>
      <c r="L84" s="74" t="n">
        <f aca="false">E84*K84</f>
        <v>0</v>
      </c>
    </row>
    <row r="85" s="185" customFormat="true" ht="16.5" hidden="false" customHeight="true" outlineLevel="0" collapsed="false">
      <c r="A85" s="126" t="n">
        <f aca="false">A84+1</f>
        <v>33</v>
      </c>
      <c r="B85" s="65" t="n">
        <v>311361821</v>
      </c>
      <c r="C85" s="65" t="s">
        <v>116</v>
      </c>
      <c r="D85" s="66" t="s">
        <v>42</v>
      </c>
      <c r="E85" s="187" t="n">
        <v>0.4491</v>
      </c>
      <c r="F85" s="130" t="n">
        <v>80000</v>
      </c>
      <c r="G85" s="69" t="n">
        <f aca="false">E85*F85</f>
        <v>35928</v>
      </c>
      <c r="H85" s="70" t="s">
        <v>21</v>
      </c>
      <c r="I85" s="182" t="n">
        <v>1.04922</v>
      </c>
      <c r="J85" s="183" t="n">
        <f aca="false">I85*E85</f>
        <v>0.471204702</v>
      </c>
      <c r="K85" s="184"/>
      <c r="L85" s="74" t="n">
        <f aca="false">E85*K85</f>
        <v>0</v>
      </c>
    </row>
    <row r="86" s="185" customFormat="true" ht="24.75" hidden="false" customHeight="true" outlineLevel="0" collapsed="false">
      <c r="A86" s="126" t="n">
        <f aca="false">A85+1</f>
        <v>34</v>
      </c>
      <c r="B86" s="65" t="n">
        <v>985331113</v>
      </c>
      <c r="C86" s="65" t="s">
        <v>117</v>
      </c>
      <c r="D86" s="188" t="s">
        <v>37</v>
      </c>
      <c r="E86" s="176" t="n">
        <v>4.8</v>
      </c>
      <c r="F86" s="189" t="n">
        <v>2000</v>
      </c>
      <c r="G86" s="69" t="n">
        <f aca="false">E86*F86</f>
        <v>9600</v>
      </c>
      <c r="H86" s="70" t="s">
        <v>21</v>
      </c>
      <c r="I86" s="182" t="n">
        <v>0.00052</v>
      </c>
      <c r="J86" s="183" t="n">
        <f aca="false">I86*E86</f>
        <v>0.002496</v>
      </c>
      <c r="K86" s="184"/>
      <c r="L86" s="74"/>
      <c r="M86" s="133"/>
    </row>
    <row r="87" s="185" customFormat="true" ht="15" hidden="false" customHeight="true" outlineLevel="0" collapsed="false">
      <c r="A87" s="126"/>
      <c r="B87" s="79" t="s">
        <v>118</v>
      </c>
      <c r="C87" s="79" t="s">
        <v>119</v>
      </c>
      <c r="D87" s="188"/>
      <c r="E87" s="190"/>
      <c r="F87" s="189"/>
      <c r="G87" s="69"/>
      <c r="H87" s="181"/>
      <c r="I87" s="182"/>
      <c r="J87" s="183"/>
      <c r="K87" s="184"/>
      <c r="L87" s="74"/>
      <c r="M87" s="133"/>
    </row>
    <row r="88" s="185" customFormat="true" ht="52.5" hidden="false" customHeight="true" outlineLevel="0" collapsed="false">
      <c r="A88" s="126" t="n">
        <f aca="false">A86+1</f>
        <v>35</v>
      </c>
      <c r="B88" s="65" t="s">
        <v>120</v>
      </c>
      <c r="C88" s="191" t="s">
        <v>121</v>
      </c>
      <c r="D88" s="66" t="s">
        <v>32</v>
      </c>
      <c r="E88" s="67" t="n">
        <v>37.97895</v>
      </c>
      <c r="F88" s="67" t="n">
        <v>3600</v>
      </c>
      <c r="G88" s="69" t="n">
        <f aca="false">E88*F88</f>
        <v>136724.22</v>
      </c>
      <c r="H88" s="181" t="s">
        <v>107</v>
      </c>
      <c r="I88" s="182" t="n">
        <v>0.0025</v>
      </c>
      <c r="J88" s="183" t="n">
        <f aca="false">I88*E88</f>
        <v>0.094947375</v>
      </c>
      <c r="K88" s="184"/>
      <c r="L88" s="74" t="n">
        <f aca="false">E88*K88</f>
        <v>0</v>
      </c>
    </row>
    <row r="89" customFormat="false" ht="16.5" hidden="false" customHeight="true" outlineLevel="0" collapsed="false">
      <c r="M89" s="185"/>
    </row>
    <row r="90" customFormat="false" ht="16.5" hidden="false" customHeight="true" outlineLevel="0" collapsed="false">
      <c r="B90" s="174"/>
      <c r="C90" s="192" t="s">
        <v>122</v>
      </c>
      <c r="G90" s="56" t="n">
        <f aca="false">SUBTOTAL(9,G97:G132)</f>
        <v>2876052.54033333</v>
      </c>
      <c r="H90" s="175"/>
      <c r="I90" s="58"/>
      <c r="J90" s="59" t="n">
        <f aca="false">SUBTOTAL(9,J97:J132)</f>
        <v>1535.2331688</v>
      </c>
      <c r="L90" s="59" t="n">
        <f aca="false">SUBTOTAL(9,L97:L132)</f>
        <v>0</v>
      </c>
      <c r="M90" s="185"/>
    </row>
    <row r="91" customFormat="false" ht="17.25" hidden="false" customHeight="true" outlineLevel="0" collapsed="false">
      <c r="B91" s="174"/>
      <c r="C91" s="193" t="s">
        <v>123</v>
      </c>
      <c r="D91" s="194" t="s">
        <v>124</v>
      </c>
      <c r="E91" s="195" t="n">
        <v>735</v>
      </c>
      <c r="F91" s="196" t="s">
        <v>125</v>
      </c>
      <c r="G91" s="197"/>
      <c r="H91" s="175"/>
      <c r="I91" s="58"/>
      <c r="J91" s="59"/>
      <c r="L91" s="59"/>
      <c r="M91" s="185"/>
    </row>
    <row r="92" customFormat="false" ht="17.25" hidden="false" customHeight="true" outlineLevel="0" collapsed="false">
      <c r="B92" s="174"/>
      <c r="C92" s="193" t="s">
        <v>126</v>
      </c>
      <c r="D92" s="194" t="s">
        <v>124</v>
      </c>
      <c r="E92" s="195" t="n">
        <v>349.5</v>
      </c>
      <c r="F92" s="198"/>
      <c r="G92" s="199"/>
      <c r="H92" s="175"/>
      <c r="I92" s="58"/>
      <c r="J92" s="59"/>
      <c r="L92" s="59"/>
      <c r="M92" s="185"/>
    </row>
    <row r="93" customFormat="false" ht="17.25" hidden="false" customHeight="true" outlineLevel="0" collapsed="false">
      <c r="B93" s="174"/>
      <c r="C93" s="193" t="s">
        <v>127</v>
      </c>
      <c r="D93" s="194" t="s">
        <v>124</v>
      </c>
      <c r="E93" s="195" t="n">
        <v>399</v>
      </c>
      <c r="F93" s="198"/>
      <c r="G93" s="199"/>
      <c r="H93" s="175"/>
      <c r="I93" s="58"/>
      <c r="J93" s="59"/>
      <c r="L93" s="59"/>
      <c r="M93" s="185"/>
    </row>
    <row r="94" customFormat="false" ht="16.5" hidden="false" customHeight="true" outlineLevel="0" collapsed="false">
      <c r="B94" s="174"/>
      <c r="C94" s="193" t="s">
        <v>128</v>
      </c>
      <c r="D94" s="194" t="s">
        <v>124</v>
      </c>
      <c r="E94" s="195" t="n">
        <v>0</v>
      </c>
      <c r="F94" s="198"/>
      <c r="G94" s="199"/>
      <c r="H94" s="175"/>
      <c r="I94" s="58"/>
      <c r="J94" s="59"/>
      <c r="L94" s="59"/>
      <c r="M94" s="185"/>
    </row>
    <row r="95" customFormat="false" ht="16.5" hidden="false" customHeight="true" outlineLevel="0" collapsed="false">
      <c r="B95" s="174"/>
      <c r="C95" s="193" t="s">
        <v>129</v>
      </c>
      <c r="D95" s="194" t="s">
        <v>124</v>
      </c>
      <c r="E95" s="195" t="n">
        <v>7.155</v>
      </c>
      <c r="F95" s="198"/>
      <c r="G95" s="199"/>
      <c r="H95" s="175"/>
      <c r="I95" s="58"/>
      <c r="J95" s="59"/>
      <c r="L95" s="59"/>
      <c r="M95" s="185"/>
    </row>
    <row r="96" customFormat="false" ht="16.5" hidden="false" customHeight="true" outlineLevel="0" collapsed="false">
      <c r="B96" s="174"/>
      <c r="C96" s="193" t="s">
        <v>130</v>
      </c>
      <c r="D96" s="194" t="s">
        <v>124</v>
      </c>
      <c r="E96" s="195" t="n">
        <v>302</v>
      </c>
      <c r="F96" s="198" t="n">
        <f aca="false">E96/0.5</f>
        <v>604</v>
      </c>
      <c r="G96" s="199" t="s">
        <v>131</v>
      </c>
      <c r="H96" s="175"/>
      <c r="I96" s="58"/>
      <c r="J96" s="59"/>
      <c r="L96" s="59"/>
      <c r="M96" s="185"/>
    </row>
    <row r="97" customFormat="false" ht="51" hidden="false" customHeight="true" outlineLevel="0" collapsed="false">
      <c r="A97" s="200" t="n">
        <f aca="false">A88+1</f>
        <v>36</v>
      </c>
      <c r="B97" s="65" t="n">
        <v>591211111</v>
      </c>
      <c r="C97" s="65" t="s">
        <v>132</v>
      </c>
      <c r="D97" s="164" t="s">
        <v>82</v>
      </c>
      <c r="E97" s="119" t="n">
        <v>735</v>
      </c>
      <c r="F97" s="178" t="n">
        <v>700</v>
      </c>
      <c r="G97" s="121" t="n">
        <f aca="false">F97*E97</f>
        <v>514500</v>
      </c>
      <c r="H97" s="70" t="s">
        <v>21</v>
      </c>
      <c r="I97" s="117" t="n">
        <v>0.1837</v>
      </c>
      <c r="J97" s="183" t="n">
        <f aca="false">I97*E97</f>
        <v>135.0195</v>
      </c>
      <c r="K97" s="184"/>
      <c r="L97" s="74" t="n">
        <f aca="false">E97*K97</f>
        <v>0</v>
      </c>
      <c r="M97" s="133"/>
      <c r="N97" s="185"/>
    </row>
    <row r="98" customFormat="false" ht="27.75" hidden="false" customHeight="true" outlineLevel="0" collapsed="false">
      <c r="A98" s="126" t="n">
        <f aca="false">A97+1</f>
        <v>37</v>
      </c>
      <c r="B98" s="65" t="n">
        <v>58380000</v>
      </c>
      <c r="C98" s="65" t="s">
        <v>133</v>
      </c>
      <c r="D98" s="164" t="s">
        <v>134</v>
      </c>
      <c r="E98" s="119" t="n">
        <v>29.1666666666667</v>
      </c>
      <c r="F98" s="178" t="n">
        <v>2400</v>
      </c>
      <c r="G98" s="121" t="n">
        <f aca="false">F98*E98</f>
        <v>70000</v>
      </c>
      <c r="H98" s="181" t="s">
        <v>107</v>
      </c>
      <c r="I98" s="117" t="n">
        <v>1.02</v>
      </c>
      <c r="J98" s="183" t="n">
        <f aca="false">I98*E98</f>
        <v>29.75</v>
      </c>
      <c r="K98" s="184"/>
      <c r="L98" s="74" t="n">
        <f aca="false">E98*K98</f>
        <v>0</v>
      </c>
      <c r="M98" s="133"/>
      <c r="N98" s="185"/>
    </row>
    <row r="99" customFormat="false" ht="15" hidden="false" customHeight="true" outlineLevel="0" collapsed="false">
      <c r="A99" s="126"/>
      <c r="B99" s="65"/>
      <c r="C99" s="79" t="s">
        <v>135</v>
      </c>
      <c r="D99" s="164"/>
      <c r="E99" s="119"/>
      <c r="F99" s="178"/>
      <c r="G99" s="121"/>
      <c r="H99" s="181"/>
      <c r="I99" s="117"/>
      <c r="J99" s="183"/>
      <c r="K99" s="184"/>
      <c r="L99" s="74"/>
      <c r="M99" s="133"/>
      <c r="N99" s="185"/>
    </row>
    <row r="100" customFormat="false" ht="27" hidden="false" customHeight="true" outlineLevel="0" collapsed="false">
      <c r="A100" s="126" t="n">
        <f aca="false">A98+1</f>
        <v>38</v>
      </c>
      <c r="B100" s="65" t="n">
        <v>58380001</v>
      </c>
      <c r="C100" s="65" t="s">
        <v>136</v>
      </c>
      <c r="D100" s="164" t="s">
        <v>134</v>
      </c>
      <c r="E100" s="119" t="n">
        <v>93.3333333333333</v>
      </c>
      <c r="F100" s="178" t="n">
        <v>2200</v>
      </c>
      <c r="G100" s="121" t="n">
        <f aca="false">F100*E100</f>
        <v>205333.333333333</v>
      </c>
      <c r="H100" s="181" t="s">
        <v>107</v>
      </c>
      <c r="I100" s="117" t="n">
        <v>1.02</v>
      </c>
      <c r="J100" s="183" t="n">
        <f aca="false">I100*E100</f>
        <v>95.2</v>
      </c>
      <c r="K100" s="184"/>
      <c r="L100" s="74" t="n">
        <f aca="false">E100*K100</f>
        <v>0</v>
      </c>
      <c r="M100" s="133"/>
      <c r="N100" s="185"/>
    </row>
    <row r="101" customFormat="false" ht="15" hidden="false" customHeight="true" outlineLevel="0" collapsed="false">
      <c r="A101" s="126"/>
      <c r="B101" s="65"/>
      <c r="C101" s="79" t="s">
        <v>137</v>
      </c>
      <c r="D101" s="164"/>
      <c r="E101" s="119"/>
      <c r="F101" s="178"/>
      <c r="G101" s="121"/>
      <c r="H101" s="181"/>
      <c r="I101" s="117"/>
      <c r="J101" s="183"/>
      <c r="K101" s="184"/>
      <c r="L101" s="74"/>
      <c r="M101" s="133"/>
      <c r="N101" s="185"/>
    </row>
    <row r="102" customFormat="false" ht="17.25" hidden="false" customHeight="true" outlineLevel="0" collapsed="false">
      <c r="A102" s="126"/>
      <c r="B102" s="65"/>
      <c r="C102" s="79"/>
      <c r="D102" s="164"/>
      <c r="E102" s="119"/>
      <c r="F102" s="178"/>
      <c r="G102" s="121"/>
      <c r="H102" s="181"/>
      <c r="I102" s="117"/>
      <c r="J102" s="183"/>
      <c r="K102" s="184"/>
      <c r="L102" s="74"/>
      <c r="M102" s="133"/>
      <c r="N102" s="185"/>
    </row>
    <row r="103" customFormat="false" ht="23.25" hidden="false" customHeight="true" outlineLevel="0" collapsed="false">
      <c r="A103" s="126" t="n">
        <f aca="false">A100+1</f>
        <v>39</v>
      </c>
      <c r="B103" s="65" t="n">
        <v>564821111</v>
      </c>
      <c r="C103" s="138" t="s">
        <v>138</v>
      </c>
      <c r="D103" s="66" t="s">
        <v>32</v>
      </c>
      <c r="E103" s="119" t="n">
        <v>748.5</v>
      </c>
      <c r="F103" s="129" t="n">
        <v>82</v>
      </c>
      <c r="G103" s="121" t="n">
        <f aca="false">F103*E103</f>
        <v>61377</v>
      </c>
      <c r="H103" s="70" t="s">
        <v>21</v>
      </c>
      <c r="I103" s="117" t="n">
        <v>0.184</v>
      </c>
      <c r="J103" s="183" t="n">
        <f aca="false">I103*E103</f>
        <v>137.724</v>
      </c>
      <c r="K103" s="184"/>
      <c r="L103" s="74" t="n">
        <f aca="false">E103*K103</f>
        <v>0</v>
      </c>
      <c r="M103" s="133"/>
      <c r="N103" s="185"/>
    </row>
    <row r="104" customFormat="false" ht="17.25" hidden="false" customHeight="true" outlineLevel="0" collapsed="false">
      <c r="A104" s="126"/>
      <c r="B104" s="65"/>
      <c r="C104" s="201" t="s">
        <v>139</v>
      </c>
      <c r="D104" s="162" t="s">
        <v>98</v>
      </c>
      <c r="E104" s="202" t="n">
        <v>349.5</v>
      </c>
      <c r="F104" s="129"/>
      <c r="G104" s="121"/>
      <c r="H104" s="181"/>
      <c r="I104" s="117"/>
      <c r="J104" s="183"/>
      <c r="K104" s="184"/>
      <c r="L104" s="74"/>
      <c r="M104" s="133"/>
      <c r="N104" s="185"/>
    </row>
    <row r="105" customFormat="false" ht="17.25" hidden="false" customHeight="true" outlineLevel="0" collapsed="false">
      <c r="A105" s="126"/>
      <c r="B105" s="65"/>
      <c r="C105" s="201" t="s">
        <v>140</v>
      </c>
      <c r="D105" s="162" t="s">
        <v>98</v>
      </c>
      <c r="E105" s="202" t="n">
        <v>399</v>
      </c>
      <c r="F105" s="129"/>
      <c r="G105" s="121"/>
      <c r="H105" s="181"/>
      <c r="I105" s="117"/>
      <c r="J105" s="183"/>
      <c r="K105" s="184"/>
      <c r="L105" s="74"/>
      <c r="M105" s="133"/>
      <c r="N105" s="185"/>
    </row>
    <row r="106" customFormat="false" ht="17.25" hidden="false" customHeight="true" outlineLevel="0" collapsed="false">
      <c r="A106" s="126"/>
      <c r="B106" s="65"/>
      <c r="C106" s="201"/>
      <c r="D106" s="162"/>
      <c r="E106" s="202"/>
      <c r="F106" s="129"/>
      <c r="G106" s="121"/>
      <c r="H106" s="181"/>
      <c r="I106" s="117"/>
      <c r="J106" s="183"/>
      <c r="K106" s="184"/>
      <c r="L106" s="74"/>
      <c r="M106" s="133"/>
      <c r="N106" s="185"/>
    </row>
    <row r="107" customFormat="false" ht="17.25" hidden="false" customHeight="true" outlineLevel="0" collapsed="false">
      <c r="A107" s="126"/>
      <c r="B107" s="65"/>
      <c r="C107" s="201"/>
      <c r="D107" s="162"/>
      <c r="E107" s="202"/>
      <c r="F107" s="129"/>
      <c r="G107" s="121"/>
      <c r="H107" s="181"/>
      <c r="I107" s="117"/>
      <c r="J107" s="183"/>
      <c r="K107" s="184"/>
      <c r="L107" s="74"/>
      <c r="M107" s="133"/>
      <c r="N107" s="185"/>
    </row>
    <row r="108" s="215" customFormat="true" ht="20.25" hidden="false" customHeight="true" outlineLevel="0" collapsed="false">
      <c r="A108" s="203" t="n">
        <f aca="false">A103+1</f>
        <v>40</v>
      </c>
      <c r="B108" s="204" t="n">
        <v>564851111</v>
      </c>
      <c r="C108" s="205" t="s">
        <v>141</v>
      </c>
      <c r="D108" s="206" t="s">
        <v>32</v>
      </c>
      <c r="E108" s="207" t="n">
        <v>1242.655</v>
      </c>
      <c r="F108" s="208" t="n">
        <v>156.6</v>
      </c>
      <c r="G108" s="209" t="n">
        <f aca="false">F108*E108</f>
        <v>194599.773</v>
      </c>
      <c r="H108" s="70" t="s">
        <v>21</v>
      </c>
      <c r="I108" s="210" t="n">
        <v>0.345</v>
      </c>
      <c r="J108" s="211" t="n">
        <f aca="false">I108*E108</f>
        <v>428.715975</v>
      </c>
      <c r="K108" s="212"/>
      <c r="L108" s="213" t="n">
        <f aca="false">E108*K108</f>
        <v>0</v>
      </c>
      <c r="M108" s="214"/>
    </row>
    <row r="109" customFormat="false" ht="17.25" hidden="false" customHeight="true" outlineLevel="0" collapsed="false">
      <c r="A109" s="126"/>
      <c r="B109" s="65"/>
      <c r="C109" s="201" t="s">
        <v>142</v>
      </c>
      <c r="D109" s="162" t="s">
        <v>98</v>
      </c>
      <c r="E109" s="202" t="n">
        <v>735</v>
      </c>
      <c r="F109" s="129"/>
      <c r="G109" s="121"/>
      <c r="H109" s="181"/>
      <c r="I109" s="117"/>
      <c r="J109" s="183"/>
      <c r="K109" s="184"/>
      <c r="L109" s="74"/>
      <c r="M109" s="133"/>
      <c r="N109" s="185"/>
    </row>
    <row r="110" customFormat="false" ht="17.25" hidden="false" customHeight="true" outlineLevel="0" collapsed="false">
      <c r="A110" s="126"/>
      <c r="B110" s="65"/>
      <c r="C110" s="201" t="s">
        <v>139</v>
      </c>
      <c r="D110" s="162" t="s">
        <v>98</v>
      </c>
      <c r="E110" s="202" t="n">
        <v>349.5</v>
      </c>
      <c r="F110" s="129"/>
      <c r="G110" s="121"/>
      <c r="H110" s="181"/>
      <c r="I110" s="117"/>
      <c r="J110" s="183"/>
      <c r="K110" s="184"/>
      <c r="L110" s="74"/>
      <c r="M110" s="133"/>
      <c r="N110" s="185"/>
    </row>
    <row r="111" customFormat="false" ht="17.25" hidden="false" customHeight="true" outlineLevel="0" collapsed="false">
      <c r="A111" s="126"/>
      <c r="B111" s="65"/>
      <c r="C111" s="201" t="s">
        <v>143</v>
      </c>
      <c r="D111" s="162" t="s">
        <v>98</v>
      </c>
      <c r="E111" s="202" t="n">
        <v>7.155</v>
      </c>
      <c r="F111" s="129"/>
      <c r="G111" s="121"/>
      <c r="H111" s="181"/>
      <c r="I111" s="117"/>
      <c r="J111" s="183"/>
      <c r="K111" s="184"/>
      <c r="L111" s="74"/>
      <c r="M111" s="133"/>
      <c r="N111" s="185"/>
    </row>
    <row r="112" customFormat="false" ht="17.25" hidden="false" customHeight="true" outlineLevel="0" collapsed="false">
      <c r="A112" s="126"/>
      <c r="B112" s="65"/>
      <c r="C112" s="201" t="s">
        <v>144</v>
      </c>
      <c r="D112" s="162" t="s">
        <v>98</v>
      </c>
      <c r="E112" s="202" t="n">
        <v>151</v>
      </c>
      <c r="F112" s="129"/>
      <c r="G112" s="121"/>
      <c r="H112" s="181"/>
      <c r="I112" s="117"/>
      <c r="J112" s="183"/>
      <c r="K112" s="184"/>
      <c r="L112" s="74"/>
      <c r="M112" s="133"/>
      <c r="N112" s="185"/>
    </row>
    <row r="113" customFormat="false" ht="26.25" hidden="false" customHeight="true" outlineLevel="0" collapsed="false">
      <c r="A113" s="126" t="n">
        <f aca="false">A108+1</f>
        <v>41</v>
      </c>
      <c r="B113" s="65" t="n">
        <v>564761111</v>
      </c>
      <c r="C113" s="65" t="s">
        <v>145</v>
      </c>
      <c r="D113" s="89" t="s">
        <v>32</v>
      </c>
      <c r="E113" s="119" t="n">
        <v>151</v>
      </c>
      <c r="F113" s="129" t="n">
        <v>148.2</v>
      </c>
      <c r="G113" s="121" t="n">
        <f aca="false">F113*E113</f>
        <v>22378.2</v>
      </c>
      <c r="H113" s="70" t="s">
        <v>21</v>
      </c>
      <c r="I113" s="117" t="n">
        <v>0.387</v>
      </c>
      <c r="J113" s="183" t="n">
        <f aca="false">I113*E113</f>
        <v>58.437</v>
      </c>
      <c r="K113" s="184"/>
      <c r="L113" s="74" t="n">
        <f aca="false">E113*K113</f>
        <v>0</v>
      </c>
      <c r="M113" s="133"/>
      <c r="N113" s="185"/>
    </row>
    <row r="114" customFormat="false" ht="15.75" hidden="false" customHeight="true" outlineLevel="0" collapsed="false">
      <c r="A114" s="126"/>
      <c r="B114" s="65"/>
      <c r="C114" s="201" t="s">
        <v>146</v>
      </c>
      <c r="D114" s="162" t="s">
        <v>98</v>
      </c>
      <c r="E114" s="202" t="n">
        <v>0</v>
      </c>
      <c r="F114" s="129"/>
      <c r="G114" s="121"/>
      <c r="H114" s="181"/>
      <c r="I114" s="117"/>
      <c r="J114" s="183"/>
      <c r="K114" s="184"/>
      <c r="L114" s="74"/>
      <c r="M114" s="133"/>
      <c r="N114" s="185"/>
    </row>
    <row r="115" customFormat="false" ht="15.75" hidden="false" customHeight="true" outlineLevel="0" collapsed="false">
      <c r="A115" s="126"/>
      <c r="B115" s="65"/>
      <c r="C115" s="201" t="s">
        <v>144</v>
      </c>
      <c r="D115" s="162" t="s">
        <v>98</v>
      </c>
      <c r="E115" s="202" t="n">
        <v>151</v>
      </c>
      <c r="F115" s="129"/>
      <c r="G115" s="121"/>
      <c r="H115" s="181"/>
      <c r="I115" s="117"/>
      <c r="J115" s="183"/>
      <c r="K115" s="184"/>
      <c r="L115" s="74"/>
      <c r="M115" s="133"/>
      <c r="N115" s="185"/>
    </row>
    <row r="116" customFormat="false" ht="17.25" hidden="false" customHeight="true" outlineLevel="0" collapsed="false">
      <c r="A116" s="126" t="n">
        <f aca="false">A113+1</f>
        <v>42</v>
      </c>
      <c r="B116" s="65" t="n">
        <v>564761113</v>
      </c>
      <c r="C116" s="65" t="s">
        <v>147</v>
      </c>
      <c r="D116" s="89" t="s">
        <v>32</v>
      </c>
      <c r="E116" s="119" t="n">
        <v>349.5</v>
      </c>
      <c r="F116" s="129" t="n">
        <v>171.6</v>
      </c>
      <c r="G116" s="121" t="n">
        <f aca="false">F116*E116</f>
        <v>59974.2</v>
      </c>
      <c r="H116" s="70" t="s">
        <v>21</v>
      </c>
      <c r="I116" s="117" t="n">
        <v>0.427</v>
      </c>
      <c r="J116" s="183" t="n">
        <f aca="false">I116*E116</f>
        <v>149.2365</v>
      </c>
      <c r="K116" s="184"/>
      <c r="L116" s="74" t="n">
        <f aca="false">E116*K116</f>
        <v>0</v>
      </c>
      <c r="M116" s="133"/>
      <c r="N116" s="185"/>
    </row>
    <row r="117" customFormat="false" ht="17.25" hidden="false" customHeight="true" outlineLevel="0" collapsed="false">
      <c r="A117" s="126" t="n">
        <f aca="false">A116+1</f>
        <v>43</v>
      </c>
      <c r="B117" s="65" t="n">
        <v>567123114</v>
      </c>
      <c r="C117" s="65" t="s">
        <v>148</v>
      </c>
      <c r="D117" s="89" t="s">
        <v>32</v>
      </c>
      <c r="E117" s="119" t="n">
        <v>742.155</v>
      </c>
      <c r="F117" s="129" t="n">
        <v>302.8</v>
      </c>
      <c r="G117" s="121" t="n">
        <f aca="false">F117*E117</f>
        <v>224724.534</v>
      </c>
      <c r="H117" s="70" t="s">
        <v>21</v>
      </c>
      <c r="I117" s="117" t="n">
        <v>0.37724</v>
      </c>
      <c r="J117" s="183" t="n">
        <f aca="false">I117*E117</f>
        <v>279.9705522</v>
      </c>
      <c r="K117" s="184"/>
      <c r="L117" s="74" t="n">
        <f aca="false">E117*K117</f>
        <v>0</v>
      </c>
      <c r="M117" s="133"/>
      <c r="N117" s="185"/>
    </row>
    <row r="118" customFormat="false" ht="17.25" hidden="false" customHeight="true" outlineLevel="0" collapsed="false">
      <c r="A118" s="126"/>
      <c r="B118" s="65"/>
      <c r="C118" s="201" t="s">
        <v>142</v>
      </c>
      <c r="D118" s="162" t="s">
        <v>98</v>
      </c>
      <c r="E118" s="202" t="n">
        <v>735</v>
      </c>
      <c r="F118" s="129"/>
      <c r="G118" s="121"/>
      <c r="H118" s="181"/>
      <c r="I118" s="117"/>
      <c r="J118" s="183"/>
      <c r="K118" s="184"/>
      <c r="L118" s="74"/>
      <c r="M118" s="133"/>
      <c r="N118" s="185"/>
    </row>
    <row r="119" customFormat="false" ht="17.25" hidden="false" customHeight="true" outlineLevel="0" collapsed="false">
      <c r="A119" s="126"/>
      <c r="B119" s="65"/>
      <c r="C119" s="201" t="s">
        <v>143</v>
      </c>
      <c r="D119" s="162" t="s">
        <v>98</v>
      </c>
      <c r="E119" s="202" t="n">
        <v>7.155</v>
      </c>
      <c r="F119" s="129"/>
      <c r="G119" s="121"/>
      <c r="H119" s="181"/>
      <c r="I119" s="117"/>
      <c r="J119" s="183"/>
      <c r="K119" s="184"/>
      <c r="L119" s="74"/>
      <c r="M119" s="133"/>
      <c r="N119" s="185"/>
    </row>
    <row r="120" customFormat="false" ht="16.5" hidden="false" customHeight="true" outlineLevel="0" collapsed="false">
      <c r="A120" s="126" t="n">
        <f aca="false">A117+1</f>
        <v>44</v>
      </c>
      <c r="B120" s="216" t="n">
        <v>919726121</v>
      </c>
      <c r="C120" s="217" t="s">
        <v>149</v>
      </c>
      <c r="D120" s="89" t="s">
        <v>32</v>
      </c>
      <c r="E120" s="218" t="n">
        <v>2286.81</v>
      </c>
      <c r="F120" s="165" t="n">
        <v>50</v>
      </c>
      <c r="G120" s="121" t="n">
        <f aca="false">F120*E120</f>
        <v>114340.5</v>
      </c>
      <c r="H120" s="70" t="s">
        <v>21</v>
      </c>
      <c r="I120" s="219" t="n">
        <v>0.00036</v>
      </c>
      <c r="J120" s="183" t="n">
        <f aca="false">I120*E120</f>
        <v>0.8232516</v>
      </c>
      <c r="K120" s="184"/>
      <c r="L120" s="74" t="n">
        <f aca="false">E120*K120</f>
        <v>0</v>
      </c>
      <c r="M120" s="133"/>
      <c r="N120" s="185"/>
    </row>
    <row r="121" customFormat="false" ht="16.5" hidden="false" customHeight="true" outlineLevel="0" collapsed="false">
      <c r="A121" s="126"/>
      <c r="B121" s="216"/>
      <c r="C121" s="201" t="s">
        <v>150</v>
      </c>
      <c r="D121" s="162" t="s">
        <v>98</v>
      </c>
      <c r="E121" s="202" t="n">
        <v>1470</v>
      </c>
      <c r="F121" s="129"/>
      <c r="G121" s="121"/>
      <c r="H121" s="181"/>
      <c r="I121" s="219"/>
      <c r="J121" s="183"/>
      <c r="K121" s="184"/>
      <c r="L121" s="74"/>
      <c r="M121" s="133"/>
      <c r="N121" s="185"/>
    </row>
    <row r="122" customFormat="false" ht="16.5" hidden="false" customHeight="true" outlineLevel="0" collapsed="false">
      <c r="A122" s="126"/>
      <c r="B122" s="216"/>
      <c r="C122" s="201" t="s">
        <v>139</v>
      </c>
      <c r="D122" s="162" t="s">
        <v>98</v>
      </c>
      <c r="E122" s="202" t="n">
        <v>349.5</v>
      </c>
      <c r="F122" s="129"/>
      <c r="G122" s="121"/>
      <c r="H122" s="181"/>
      <c r="I122" s="219"/>
      <c r="J122" s="183"/>
      <c r="K122" s="184"/>
      <c r="L122" s="74"/>
      <c r="M122" s="133"/>
      <c r="N122" s="185"/>
    </row>
    <row r="123" customFormat="false" ht="16.5" hidden="false" customHeight="true" outlineLevel="0" collapsed="false">
      <c r="A123" s="126"/>
      <c r="B123" s="216"/>
      <c r="C123" s="201" t="s">
        <v>151</v>
      </c>
      <c r="D123" s="162" t="s">
        <v>98</v>
      </c>
      <c r="E123" s="202" t="n">
        <v>14.31</v>
      </c>
      <c r="F123" s="129"/>
      <c r="G123" s="121"/>
      <c r="H123" s="181"/>
      <c r="I123" s="219"/>
      <c r="J123" s="183"/>
      <c r="K123" s="184"/>
      <c r="L123" s="74"/>
      <c r="M123" s="133"/>
      <c r="N123" s="185"/>
    </row>
    <row r="124" customFormat="false" ht="16.5" hidden="false" customHeight="true" outlineLevel="0" collapsed="false">
      <c r="A124" s="126"/>
      <c r="B124" s="216"/>
      <c r="C124" s="201" t="s">
        <v>152</v>
      </c>
      <c r="D124" s="162" t="s">
        <v>98</v>
      </c>
      <c r="E124" s="202" t="n">
        <v>453</v>
      </c>
      <c r="F124" s="129"/>
      <c r="G124" s="121"/>
      <c r="H124" s="181"/>
      <c r="I124" s="219"/>
      <c r="J124" s="183"/>
      <c r="K124" s="184"/>
      <c r="L124" s="74"/>
      <c r="M124" s="133"/>
      <c r="N124" s="185"/>
    </row>
    <row r="125" customFormat="false" ht="17.25" hidden="false" customHeight="true" outlineLevel="0" collapsed="false">
      <c r="A125" s="126" t="n">
        <f aca="false">A120+1</f>
        <v>45</v>
      </c>
      <c r="B125" s="65" t="s">
        <v>153</v>
      </c>
      <c r="C125" s="65" t="s">
        <v>154</v>
      </c>
      <c r="D125" s="89" t="s">
        <v>32</v>
      </c>
      <c r="E125" s="119" t="n">
        <v>748.5</v>
      </c>
      <c r="F125" s="129" t="n">
        <v>50</v>
      </c>
      <c r="G125" s="121" t="n">
        <f aca="false">F125*E125</f>
        <v>37425</v>
      </c>
      <c r="H125" s="181" t="s">
        <v>155</v>
      </c>
      <c r="I125" s="187" t="n">
        <f aca="false">0.02*4</f>
        <v>0.08</v>
      </c>
      <c r="J125" s="183" t="n">
        <f aca="false">I125*E125</f>
        <v>59.88</v>
      </c>
      <c r="K125" s="184"/>
      <c r="L125" s="74" t="n">
        <f aca="false">E125*K125</f>
        <v>0</v>
      </c>
      <c r="M125" s="133"/>
    </row>
    <row r="126" customFormat="false" ht="27.75" hidden="false" customHeight="true" outlineLevel="0" collapsed="false">
      <c r="A126" s="126" t="n">
        <f aca="false">A125+1</f>
        <v>46</v>
      </c>
      <c r="B126" s="65" t="s">
        <v>156</v>
      </c>
      <c r="C126" s="65" t="s">
        <v>157</v>
      </c>
      <c r="D126" s="89" t="s">
        <v>32</v>
      </c>
      <c r="E126" s="119" t="n">
        <v>302</v>
      </c>
      <c r="F126" s="129" t="n">
        <v>200</v>
      </c>
      <c r="G126" s="121" t="n">
        <f aca="false">F126*E126</f>
        <v>60400</v>
      </c>
      <c r="H126" s="181" t="s">
        <v>155</v>
      </c>
      <c r="I126" s="187" t="n">
        <f aca="false">0.15*1.6</f>
        <v>0.24</v>
      </c>
      <c r="J126" s="183" t="n">
        <f aca="false">I126*E126</f>
        <v>72.48</v>
      </c>
      <c r="K126" s="184"/>
      <c r="L126" s="74" t="n">
        <f aca="false">E126*K126</f>
        <v>0</v>
      </c>
      <c r="M126" s="133"/>
    </row>
    <row r="127" customFormat="false" ht="16.5" hidden="false" customHeight="true" outlineLevel="0" collapsed="false">
      <c r="A127" s="126"/>
      <c r="B127" s="65"/>
      <c r="C127" s="201" t="s">
        <v>146</v>
      </c>
      <c r="D127" s="162" t="s">
        <v>98</v>
      </c>
      <c r="E127" s="202" t="n">
        <v>0</v>
      </c>
      <c r="F127" s="129"/>
      <c r="G127" s="121"/>
      <c r="H127" s="181"/>
      <c r="I127" s="187"/>
      <c r="J127" s="183"/>
      <c r="K127" s="184"/>
      <c r="L127" s="74"/>
      <c r="M127" s="133"/>
    </row>
    <row r="128" customFormat="false" ht="16.5" hidden="false" customHeight="true" outlineLevel="0" collapsed="false">
      <c r="A128" s="126"/>
      <c r="B128" s="65"/>
      <c r="C128" s="201" t="s">
        <v>158</v>
      </c>
      <c r="D128" s="162" t="s">
        <v>98</v>
      </c>
      <c r="E128" s="202" t="n">
        <v>302</v>
      </c>
      <c r="F128" s="129"/>
      <c r="G128" s="121"/>
      <c r="H128" s="181"/>
      <c r="I128" s="187"/>
      <c r="J128" s="183"/>
      <c r="K128" s="184"/>
      <c r="L128" s="74"/>
      <c r="M128" s="133"/>
    </row>
    <row r="129" customFormat="false" ht="25.5" hidden="false" customHeight="true" outlineLevel="0" collapsed="false">
      <c r="A129" s="126" t="n">
        <f aca="false">A126+1</f>
        <v>47</v>
      </c>
      <c r="B129" s="65" t="n">
        <v>916111122</v>
      </c>
      <c r="C129" s="65" t="s">
        <v>159</v>
      </c>
      <c r="D129" s="89" t="s">
        <v>37</v>
      </c>
      <c r="E129" s="220" t="n">
        <v>286</v>
      </c>
      <c r="F129" s="129" t="n">
        <v>320</v>
      </c>
      <c r="G129" s="121" t="n">
        <f aca="false">F129*E129</f>
        <v>91520</v>
      </c>
      <c r="H129" s="70" t="s">
        <v>21</v>
      </c>
      <c r="I129" s="187" t="n">
        <v>0.0719</v>
      </c>
      <c r="J129" s="183" t="n">
        <f aca="false">I129*E129</f>
        <v>20.5634</v>
      </c>
      <c r="K129" s="184"/>
      <c r="L129" s="74"/>
      <c r="M129" s="133"/>
    </row>
    <row r="130" customFormat="false" ht="25.5" hidden="false" customHeight="true" outlineLevel="0" collapsed="false">
      <c r="A130" s="126" t="n">
        <f aca="false">A129+1</f>
        <v>48</v>
      </c>
      <c r="B130" s="65" t="s">
        <v>160</v>
      </c>
      <c r="C130" s="65" t="s">
        <v>161</v>
      </c>
      <c r="D130" s="89" t="s">
        <v>131</v>
      </c>
      <c r="E130" s="119" t="n">
        <v>690</v>
      </c>
      <c r="F130" s="129" t="n">
        <v>1720</v>
      </c>
      <c r="G130" s="121" t="n">
        <f aca="false">F130*E130</f>
        <v>1186800</v>
      </c>
      <c r="H130" s="181" t="s">
        <v>155</v>
      </c>
      <c r="I130" s="187" t="n">
        <f aca="false">0.08531+0.0098</f>
        <v>0.09511</v>
      </c>
      <c r="J130" s="183" t="n">
        <f aca="false">I130*E130</f>
        <v>65.6259</v>
      </c>
      <c r="K130" s="184"/>
      <c r="L130" s="74" t="n">
        <f aca="false">E130*K130</f>
        <v>0</v>
      </c>
      <c r="M130" s="0" t="n">
        <f aca="false">7.84*5*0.25</f>
        <v>9.8</v>
      </c>
    </row>
    <row r="131" customFormat="false" ht="25.5" hidden="false" customHeight="true" outlineLevel="0" collapsed="false">
      <c r="A131" s="126" t="n">
        <f aca="false">A130+1</f>
        <v>49</v>
      </c>
      <c r="B131" s="65" t="s">
        <v>160</v>
      </c>
      <c r="C131" s="65" t="s">
        <v>162</v>
      </c>
      <c r="D131" s="89" t="s">
        <v>131</v>
      </c>
      <c r="E131" s="119" t="n">
        <v>19</v>
      </c>
      <c r="F131" s="129" t="n">
        <v>1720</v>
      </c>
      <c r="G131" s="121" t="n">
        <f aca="false">F131*E131</f>
        <v>32680</v>
      </c>
      <c r="H131" s="181" t="s">
        <v>155</v>
      </c>
      <c r="I131" s="187" t="n">
        <f aca="false">0.08531+0.0098</f>
        <v>0.09511</v>
      </c>
      <c r="J131" s="183" t="n">
        <f aca="false">I131*E131</f>
        <v>1.80709</v>
      </c>
      <c r="K131" s="184"/>
      <c r="L131" s="74" t="n">
        <f aca="false">E131*K131</f>
        <v>0</v>
      </c>
      <c r="M131" s="0" t="n">
        <f aca="false">0.15*5*7.84</f>
        <v>5.88</v>
      </c>
    </row>
    <row r="132" customFormat="false" ht="39.75" hidden="false" customHeight="true" outlineLevel="0" collapsed="false">
      <c r="A132" s="126" t="n">
        <f aca="false">A131+1</f>
        <v>50</v>
      </c>
      <c r="B132" s="65" t="s">
        <v>163</v>
      </c>
      <c r="C132" s="65" t="s">
        <v>164</v>
      </c>
      <c r="D132" s="89" t="s">
        <v>131</v>
      </c>
      <c r="E132" s="119" t="n">
        <v>0</v>
      </c>
      <c r="F132" s="129" t="n">
        <v>1360</v>
      </c>
      <c r="G132" s="121" t="n">
        <f aca="false">F132*E132</f>
        <v>0</v>
      </c>
      <c r="H132" s="181" t="s">
        <v>155</v>
      </c>
      <c r="I132" s="187" t="n">
        <f aca="false">0.01</f>
        <v>0.01</v>
      </c>
      <c r="J132" s="183" t="n">
        <f aca="false">I132*E132</f>
        <v>0</v>
      </c>
      <c r="K132" s="184"/>
      <c r="L132" s="74" t="n">
        <f aca="false">E132*K132</f>
        <v>0</v>
      </c>
    </row>
    <row r="133" customFormat="false" ht="16.5" hidden="false" customHeight="true" outlineLevel="0" collapsed="false">
      <c r="B133" s="1"/>
      <c r="D133" s="221"/>
      <c r="E133" s="3"/>
    </row>
    <row r="134" customFormat="false" ht="18" hidden="false" customHeight="true" outlineLevel="0" collapsed="false">
      <c r="B134" s="174"/>
      <c r="C134" s="52" t="s">
        <v>165</v>
      </c>
      <c r="G134" s="56" t="n">
        <f aca="false">SUM(G135:G140)</f>
        <v>24228.525</v>
      </c>
      <c r="H134" s="175"/>
      <c r="I134" s="58"/>
      <c r="J134" s="59" t="n">
        <f aca="false">SUM(J135:J140)</f>
        <v>3.3537082755</v>
      </c>
      <c r="L134" s="59" t="n">
        <f aca="false">SUM(L135:L140)</f>
        <v>0</v>
      </c>
    </row>
    <row r="135" customFormat="false" ht="28.5" hidden="false" customHeight="true" outlineLevel="0" collapsed="false">
      <c r="A135" s="126" t="n">
        <f aca="false">A132+1</f>
        <v>51</v>
      </c>
      <c r="B135" s="65" t="s">
        <v>166</v>
      </c>
      <c r="C135" s="65" t="s">
        <v>167</v>
      </c>
      <c r="D135" s="89" t="s">
        <v>20</v>
      </c>
      <c r="E135" s="90" t="n">
        <v>1.35945</v>
      </c>
      <c r="F135" s="222" t="n">
        <v>15000</v>
      </c>
      <c r="G135" s="121" t="n">
        <f aca="false">F135*E135</f>
        <v>20391.75</v>
      </c>
      <c r="H135" s="181" t="s">
        <v>155</v>
      </c>
      <c r="I135" s="223" t="n">
        <v>2.45329</v>
      </c>
      <c r="J135" s="224" t="n">
        <f aca="false">I135*E135</f>
        <v>3.3351250905</v>
      </c>
      <c r="K135" s="224"/>
      <c r="L135" s="187" t="n">
        <v>0</v>
      </c>
    </row>
    <row r="136" customFormat="false" ht="16.5" hidden="false" customHeight="true" outlineLevel="0" collapsed="false">
      <c r="A136" s="126" t="n">
        <f aca="false">A135+1</f>
        <v>52</v>
      </c>
      <c r="B136" s="65" t="n">
        <v>631319013</v>
      </c>
      <c r="C136" s="65" t="s">
        <v>168</v>
      </c>
      <c r="D136" s="89" t="s">
        <v>20</v>
      </c>
      <c r="E136" s="90" t="n">
        <v>1.35945</v>
      </c>
      <c r="F136" s="222" t="n">
        <v>500</v>
      </c>
      <c r="G136" s="121" t="n">
        <f aca="false">F136*E136</f>
        <v>679.725</v>
      </c>
      <c r="H136" s="70" t="s">
        <v>21</v>
      </c>
      <c r="I136" s="223" t="n">
        <v>0</v>
      </c>
      <c r="J136" s="224" t="n">
        <f aca="false">I136*E136</f>
        <v>0</v>
      </c>
      <c r="K136" s="224"/>
      <c r="L136" s="187" t="n">
        <v>0</v>
      </c>
    </row>
    <row r="137" customFormat="false" ht="25.5" hidden="false" customHeight="true" outlineLevel="0" collapsed="false">
      <c r="A137" s="126" t="n">
        <f aca="false">A136+1</f>
        <v>53</v>
      </c>
      <c r="B137" s="65" t="n">
        <v>631319211</v>
      </c>
      <c r="C137" s="65" t="s">
        <v>169</v>
      </c>
      <c r="D137" s="89" t="s">
        <v>20</v>
      </c>
      <c r="E137" s="90" t="n">
        <v>1.35945</v>
      </c>
      <c r="F137" s="222" t="n">
        <v>500</v>
      </c>
      <c r="G137" s="121" t="n">
        <f aca="false">F137*E137</f>
        <v>679.725</v>
      </c>
      <c r="H137" s="70" t="s">
        <v>21</v>
      </c>
      <c r="I137" s="223" t="n">
        <v>0.0009</v>
      </c>
      <c r="J137" s="224" t="n">
        <f aca="false">I137*E137</f>
        <v>0.001223505</v>
      </c>
      <c r="K137" s="224"/>
      <c r="L137" s="187" t="n">
        <v>0</v>
      </c>
    </row>
    <row r="138" customFormat="false" ht="16.5" hidden="false" customHeight="true" outlineLevel="0" collapsed="false">
      <c r="A138" s="126" t="n">
        <f aca="false">A137+1</f>
        <v>54</v>
      </c>
      <c r="B138" s="65" t="n">
        <v>631351101</v>
      </c>
      <c r="C138" s="65" t="s">
        <v>170</v>
      </c>
      <c r="D138" s="89" t="s">
        <v>32</v>
      </c>
      <c r="E138" s="90" t="n">
        <v>1.284</v>
      </c>
      <c r="F138" s="178" t="n">
        <v>1200</v>
      </c>
      <c r="G138" s="121" t="n">
        <f aca="false">F138*E138</f>
        <v>1540.8</v>
      </c>
      <c r="H138" s="70" t="s">
        <v>21</v>
      </c>
      <c r="I138" s="223" t="n">
        <v>0.01352</v>
      </c>
      <c r="J138" s="224" t="n">
        <f aca="false">I138*E138</f>
        <v>0.01735968</v>
      </c>
      <c r="K138" s="224"/>
      <c r="L138" s="187" t="n">
        <v>0</v>
      </c>
    </row>
    <row r="139" customFormat="false" ht="16.5" hidden="false" customHeight="true" outlineLevel="0" collapsed="false">
      <c r="A139" s="126" t="n">
        <f aca="false">A138+1</f>
        <v>55</v>
      </c>
      <c r="B139" s="65" t="n">
        <v>631351102</v>
      </c>
      <c r="C139" s="65" t="s">
        <v>171</v>
      </c>
      <c r="D139" s="89" t="s">
        <v>32</v>
      </c>
      <c r="E139" s="90" t="n">
        <v>1.284</v>
      </c>
      <c r="F139" s="222" t="n">
        <v>200</v>
      </c>
      <c r="G139" s="121" t="n">
        <f aca="false">F139*E139</f>
        <v>256.8</v>
      </c>
      <c r="H139" s="70" t="s">
        <v>21</v>
      </c>
      <c r="I139" s="223" t="n">
        <v>0</v>
      </c>
      <c r="J139" s="224" t="n">
        <f aca="false">I139*E139</f>
        <v>0</v>
      </c>
      <c r="K139" s="224"/>
      <c r="L139" s="187" t="n">
        <v>0</v>
      </c>
    </row>
    <row r="140" customFormat="false" ht="16.5" hidden="false" customHeight="true" outlineLevel="0" collapsed="false">
      <c r="A140" s="126" t="n">
        <f aca="false">A139+1</f>
        <v>56</v>
      </c>
      <c r="B140" s="65" t="n">
        <v>631319197</v>
      </c>
      <c r="C140" s="65" t="s">
        <v>172</v>
      </c>
      <c r="D140" s="89" t="s">
        <v>20</v>
      </c>
      <c r="E140" s="90" t="n">
        <v>1.35945</v>
      </c>
      <c r="F140" s="222" t="n">
        <v>500</v>
      </c>
      <c r="G140" s="121" t="n">
        <f aca="false">F140*E140</f>
        <v>679.725</v>
      </c>
      <c r="H140" s="70" t="s">
        <v>21</v>
      </c>
      <c r="I140" s="223"/>
      <c r="J140" s="224" t="n">
        <f aca="false">I140*E140</f>
        <v>0</v>
      </c>
      <c r="K140" s="224"/>
      <c r="L140" s="187" t="n">
        <v>0</v>
      </c>
    </row>
    <row r="141" customFormat="false" ht="16.5" hidden="false" customHeight="true" outlineLevel="0" collapsed="false">
      <c r="I141" s="225"/>
    </row>
    <row r="142" customFormat="false" ht="20.25" hidden="false" customHeight="true" outlineLevel="0" collapsed="false">
      <c r="B142" s="174"/>
      <c r="C142" s="52" t="s">
        <v>173</v>
      </c>
      <c r="G142" s="56" t="n">
        <f aca="false">SUM(G143:G147)</f>
        <v>323000</v>
      </c>
      <c r="H142" s="175"/>
      <c r="I142" s="58"/>
      <c r="J142" s="59" t="n">
        <f aca="false">SUM(J143:J147)</f>
        <v>0</v>
      </c>
      <c r="L142" s="59" t="n">
        <f aca="false">SUM(L143:L144)</f>
        <v>0</v>
      </c>
    </row>
    <row r="143" customFormat="false" ht="17.25" hidden="false" customHeight="true" outlineLevel="0" collapsed="false">
      <c r="A143" s="126" t="n">
        <f aca="false">A140+1</f>
        <v>57</v>
      </c>
      <c r="B143" s="65" t="n">
        <v>9550001</v>
      </c>
      <c r="C143" s="65" t="s">
        <v>174</v>
      </c>
      <c r="D143" s="66" t="s">
        <v>175</v>
      </c>
      <c r="E143" s="226" t="n">
        <v>2</v>
      </c>
      <c r="F143" s="227" t="n">
        <v>25000</v>
      </c>
      <c r="G143" s="121" t="n">
        <f aca="false">F143*E143</f>
        <v>50000</v>
      </c>
      <c r="H143" s="181" t="s">
        <v>155</v>
      </c>
      <c r="I143" s="224" t="n">
        <v>0</v>
      </c>
      <c r="J143" s="224" t="n">
        <f aca="false">I143*E143</f>
        <v>0</v>
      </c>
      <c r="K143" s="224" t="n">
        <v>0</v>
      </c>
      <c r="L143" s="187" t="n">
        <f aca="false">E143*K143</f>
        <v>0</v>
      </c>
    </row>
    <row r="144" customFormat="false" ht="16.5" hidden="false" customHeight="true" outlineLevel="0" collapsed="false">
      <c r="A144" s="126" t="n">
        <f aca="false">A143+1</f>
        <v>58</v>
      </c>
      <c r="B144" s="65" t="n">
        <f aca="false">B143+1</f>
        <v>9550002</v>
      </c>
      <c r="C144" s="65" t="s">
        <v>176</v>
      </c>
      <c r="D144" s="66" t="s">
        <v>177</v>
      </c>
      <c r="E144" s="226" t="n">
        <v>2</v>
      </c>
      <c r="F144" s="227" t="n">
        <v>8000</v>
      </c>
      <c r="G144" s="121" t="n">
        <f aca="false">F144*E144</f>
        <v>16000</v>
      </c>
      <c r="H144" s="181" t="s">
        <v>155</v>
      </c>
      <c r="I144" s="224" t="n">
        <v>0</v>
      </c>
      <c r="J144" s="224" t="n">
        <f aca="false">I144*E144</f>
        <v>0</v>
      </c>
      <c r="K144" s="224" t="n">
        <v>0</v>
      </c>
      <c r="L144" s="187" t="n">
        <f aca="false">E144*K144</f>
        <v>0</v>
      </c>
    </row>
    <row r="145" customFormat="false" ht="16.5" hidden="false" customHeight="true" outlineLevel="0" collapsed="false">
      <c r="A145" s="126" t="n">
        <f aca="false">A144+1</f>
        <v>59</v>
      </c>
      <c r="B145" s="65" t="n">
        <f aca="false">B144+1</f>
        <v>9550003</v>
      </c>
      <c r="C145" s="65" t="s">
        <v>178</v>
      </c>
      <c r="D145" s="66" t="s">
        <v>177</v>
      </c>
      <c r="E145" s="226" t="n">
        <v>2</v>
      </c>
      <c r="F145" s="227" t="n">
        <v>7000</v>
      </c>
      <c r="G145" s="121" t="n">
        <f aca="false">F145*E145</f>
        <v>14000</v>
      </c>
      <c r="H145" s="181" t="s">
        <v>155</v>
      </c>
      <c r="I145" s="224" t="n">
        <v>0</v>
      </c>
      <c r="J145" s="224" t="n">
        <f aca="false">I145*E145</f>
        <v>0</v>
      </c>
      <c r="K145" s="224" t="n">
        <v>0</v>
      </c>
      <c r="L145" s="187" t="n">
        <f aca="false">E145*K145</f>
        <v>0</v>
      </c>
    </row>
    <row r="146" customFormat="false" ht="16.5" hidden="false" customHeight="true" outlineLevel="0" collapsed="false">
      <c r="A146" s="126" t="n">
        <f aca="false">A145+1</f>
        <v>60</v>
      </c>
      <c r="B146" s="65" t="n">
        <f aca="false">B145+1</f>
        <v>9550004</v>
      </c>
      <c r="C146" s="65" t="s">
        <v>179</v>
      </c>
      <c r="D146" s="66" t="s">
        <v>177</v>
      </c>
      <c r="E146" s="226" t="n">
        <v>3</v>
      </c>
      <c r="F146" s="227" t="n">
        <v>40000</v>
      </c>
      <c r="G146" s="121" t="n">
        <f aca="false">F146*E146</f>
        <v>120000</v>
      </c>
      <c r="H146" s="181" t="s">
        <v>155</v>
      </c>
      <c r="I146" s="224" t="n">
        <v>0</v>
      </c>
      <c r="J146" s="224" t="n">
        <f aca="false">I146*E146</f>
        <v>0</v>
      </c>
      <c r="K146" s="224" t="n">
        <v>0</v>
      </c>
      <c r="L146" s="187" t="n">
        <f aca="false">E146*K146</f>
        <v>0</v>
      </c>
    </row>
    <row r="147" customFormat="false" ht="16.5" hidden="false" customHeight="true" outlineLevel="0" collapsed="false">
      <c r="A147" s="126" t="n">
        <f aca="false">A146+1</f>
        <v>61</v>
      </c>
      <c r="B147" s="65" t="n">
        <f aca="false">B146+1</f>
        <v>9550005</v>
      </c>
      <c r="C147" s="65" t="s">
        <v>180</v>
      </c>
      <c r="D147" s="66" t="s">
        <v>177</v>
      </c>
      <c r="E147" s="226" t="n">
        <v>6</v>
      </c>
      <c r="F147" s="227" t="n">
        <v>20500</v>
      </c>
      <c r="G147" s="121" t="n">
        <f aca="false">F147*E147</f>
        <v>123000</v>
      </c>
      <c r="H147" s="181" t="s">
        <v>155</v>
      </c>
      <c r="I147" s="224" t="n">
        <v>0</v>
      </c>
      <c r="J147" s="224" t="n">
        <f aca="false">I147*E147</f>
        <v>0</v>
      </c>
      <c r="K147" s="224" t="n">
        <v>0</v>
      </c>
      <c r="L147" s="187" t="n">
        <f aca="false">E147*K147</f>
        <v>0</v>
      </c>
    </row>
    <row r="148" customFormat="false" ht="12" hidden="false" customHeight="true" outlineLevel="0" collapsed="false">
      <c r="A148" s="179"/>
      <c r="B148" s="228"/>
      <c r="C148" s="228"/>
      <c r="D148" s="229"/>
      <c r="E148" s="230"/>
      <c r="F148" s="231"/>
      <c r="G148" s="232"/>
      <c r="H148" s="233"/>
      <c r="I148" s="234"/>
      <c r="J148" s="234"/>
      <c r="K148" s="234"/>
      <c r="L148" s="235"/>
    </row>
    <row r="149" customFormat="false" ht="16.5" hidden="false" customHeight="true" outlineLevel="0" collapsed="false">
      <c r="C149" s="52" t="s">
        <v>181</v>
      </c>
      <c r="E149" s="173"/>
      <c r="F149" s="173"/>
      <c r="G149" s="56" t="n">
        <f aca="false">SUM(G150:G152)</f>
        <v>216760.32</v>
      </c>
      <c r="H149" s="175"/>
      <c r="I149" s="58"/>
      <c r="J149" s="59" t="n">
        <f aca="false">SUM(J150:J152)</f>
        <v>131.881248</v>
      </c>
      <c r="L149" s="59" t="n">
        <v>0</v>
      </c>
    </row>
    <row r="150" customFormat="false" ht="39" hidden="false" customHeight="true" outlineLevel="0" collapsed="false">
      <c r="A150" s="126" t="n">
        <f aca="false">A147+1</f>
        <v>62</v>
      </c>
      <c r="B150" s="65" t="n">
        <v>212752412</v>
      </c>
      <c r="C150" s="138" t="s">
        <v>182</v>
      </c>
      <c r="D150" s="66" t="s">
        <v>37</v>
      </c>
      <c r="E150" s="176" t="n">
        <v>480</v>
      </c>
      <c r="F150" s="117" t="n">
        <v>360</v>
      </c>
      <c r="G150" s="121" t="n">
        <f aca="false">F150*E150</f>
        <v>172800</v>
      </c>
      <c r="H150" s="181" t="s">
        <v>21</v>
      </c>
      <c r="I150" s="117" t="n">
        <v>0.27411</v>
      </c>
      <c r="J150" s="183" t="n">
        <f aca="false">I150*E150</f>
        <v>131.5728</v>
      </c>
      <c r="K150" s="236"/>
      <c r="L150" s="74" t="n">
        <f aca="false">E150*K150</f>
        <v>0</v>
      </c>
    </row>
    <row r="151" customFormat="false" ht="24" hidden="false" customHeight="true" outlineLevel="0" collapsed="false">
      <c r="A151" s="126" t="n">
        <f aca="false">A150+1</f>
        <v>63</v>
      </c>
      <c r="B151" s="65" t="n">
        <v>211971110</v>
      </c>
      <c r="C151" s="65" t="s">
        <v>183</v>
      </c>
      <c r="D151" s="66" t="s">
        <v>32</v>
      </c>
      <c r="E151" s="176" t="n">
        <v>648</v>
      </c>
      <c r="F151" s="189" t="n">
        <v>25</v>
      </c>
      <c r="G151" s="121" t="n">
        <f aca="false">F151*E151</f>
        <v>16200</v>
      </c>
      <c r="H151" s="70" t="s">
        <v>21</v>
      </c>
      <c r="I151" s="237" t="n">
        <v>0.00017</v>
      </c>
      <c r="J151" s="183" t="n">
        <f aca="false">I151*E151</f>
        <v>0.11016</v>
      </c>
      <c r="K151" s="236"/>
      <c r="L151" s="74" t="n">
        <f aca="false">E151*K151</f>
        <v>0</v>
      </c>
    </row>
    <row r="152" customFormat="false" ht="16.5" hidden="false" customHeight="true" outlineLevel="0" collapsed="false">
      <c r="A152" s="126" t="n">
        <f aca="false">A151+1</f>
        <v>64</v>
      </c>
      <c r="B152" s="65" t="n">
        <v>69311068</v>
      </c>
      <c r="C152" s="65" t="s">
        <v>184</v>
      </c>
      <c r="D152" s="118" t="s">
        <v>82</v>
      </c>
      <c r="E152" s="176" t="n">
        <v>660.96</v>
      </c>
      <c r="F152" s="118" t="n">
        <v>42</v>
      </c>
      <c r="G152" s="121" t="n">
        <f aca="false">F152*E152</f>
        <v>27760.32</v>
      </c>
      <c r="H152" s="70" t="s">
        <v>21</v>
      </c>
      <c r="I152" s="238" t="n">
        <v>0.0003</v>
      </c>
      <c r="J152" s="183" t="n">
        <f aca="false">I152*E152</f>
        <v>0.198288</v>
      </c>
      <c r="K152" s="236"/>
      <c r="L152" s="74" t="n">
        <f aca="false">E152*K152</f>
        <v>0</v>
      </c>
    </row>
    <row r="153" customFormat="false" ht="14.25" hidden="false" customHeight="true" outlineLevel="0" collapsed="false">
      <c r="A153" s="179"/>
      <c r="B153" s="228"/>
      <c r="C153" s="228"/>
      <c r="D153" s="239"/>
      <c r="E153" s="239"/>
      <c r="F153" s="240"/>
      <c r="G153" s="232"/>
      <c r="H153" s="233"/>
      <c r="I153" s="241"/>
      <c r="J153" s="242"/>
      <c r="K153" s="243"/>
      <c r="L153" s="244"/>
    </row>
    <row r="154" customFormat="false" ht="20.25" hidden="false" customHeight="true" outlineLevel="0" collapsed="false">
      <c r="B154" s="174"/>
      <c r="C154" s="52" t="s">
        <v>185</v>
      </c>
      <c r="G154" s="56" t="n">
        <f aca="false">G155</f>
        <v>285041.987006383</v>
      </c>
      <c r="H154" s="175"/>
      <c r="I154" s="58"/>
      <c r="J154" s="59" t="n">
        <f aca="false">J90+J76+J61+J26+J5+J142+J134+J149</f>
        <v>1692.04551232568</v>
      </c>
      <c r="L154" s="59" t="n">
        <f aca="false">L90+L76+L26+L5+L142</f>
        <v>473.294</v>
      </c>
    </row>
    <row r="155" customFormat="false" ht="16.5" hidden="false" customHeight="true" outlineLevel="0" collapsed="false">
      <c r="A155" s="126" t="n">
        <f aca="false">A152+1</f>
        <v>65</v>
      </c>
      <c r="B155" s="65" t="n">
        <v>998223011</v>
      </c>
      <c r="C155" s="65" t="s">
        <v>186</v>
      </c>
      <c r="D155" s="66" t="s">
        <v>42</v>
      </c>
      <c r="E155" s="176" t="n">
        <v>1692.04551232568</v>
      </c>
      <c r="F155" s="245" t="n">
        <v>168.46</v>
      </c>
      <c r="G155" s="121" t="n">
        <f aca="false">F155*E155</f>
        <v>285041.987006383</v>
      </c>
      <c r="H155" s="70" t="s">
        <v>21</v>
      </c>
      <c r="I155" s="246"/>
      <c r="J155" s="247"/>
      <c r="K155" s="236"/>
      <c r="L155" s="236"/>
    </row>
    <row r="156" customFormat="false" ht="15" hidden="false" customHeight="true" outlineLevel="0" collapsed="false"/>
    <row r="157" customFormat="false" ht="18" hidden="false" customHeight="true" outlineLevel="0" collapsed="false">
      <c r="B157" s="174"/>
      <c r="C157" s="52" t="s">
        <v>187</v>
      </c>
      <c r="G157" s="56" t="n">
        <f aca="false">SUM(G159:G163)</f>
        <v>244000</v>
      </c>
      <c r="H157" s="175"/>
      <c r="I157" s="58"/>
      <c r="J157" s="59" t="n">
        <v>0</v>
      </c>
      <c r="L157" s="59" t="n">
        <v>0</v>
      </c>
    </row>
    <row r="158" customFormat="false" ht="16.5" hidden="false" customHeight="true" outlineLevel="0" collapsed="false">
      <c r="B158" s="174"/>
      <c r="C158" s="248" t="s">
        <v>188</v>
      </c>
      <c r="G158" s="56"/>
      <c r="H158" s="175"/>
      <c r="I158" s="58"/>
      <c r="J158" s="59"/>
      <c r="L158" s="59"/>
    </row>
    <row r="159" customFormat="false" ht="16.5" hidden="false" customHeight="true" outlineLevel="0" collapsed="false">
      <c r="A159" s="126" t="n">
        <f aca="false">A155+1</f>
        <v>66</v>
      </c>
      <c r="B159" s="65" t="n">
        <v>7670001</v>
      </c>
      <c r="C159" s="65" t="s">
        <v>189</v>
      </c>
      <c r="D159" s="66" t="s">
        <v>175</v>
      </c>
      <c r="E159" s="176" t="n">
        <v>2</v>
      </c>
      <c r="F159" s="117" t="n">
        <v>8500</v>
      </c>
      <c r="G159" s="121" t="n">
        <f aca="false">F159*E159</f>
        <v>17000</v>
      </c>
      <c r="H159" s="181" t="s">
        <v>155</v>
      </c>
      <c r="I159" s="246"/>
      <c r="J159" s="247"/>
      <c r="K159" s="236"/>
      <c r="L159" s="236"/>
    </row>
    <row r="160" customFormat="false" ht="17.25" hidden="false" customHeight="true" outlineLevel="0" collapsed="false">
      <c r="A160" s="126" t="n">
        <f aca="false">A159+1</f>
        <v>67</v>
      </c>
      <c r="B160" s="65" t="n">
        <f aca="false">B159+1</f>
        <v>7670002</v>
      </c>
      <c r="C160" s="65" t="s">
        <v>190</v>
      </c>
      <c r="D160" s="66" t="s">
        <v>175</v>
      </c>
      <c r="E160" s="176" t="n">
        <v>1</v>
      </c>
      <c r="F160" s="117" t="n">
        <v>110000</v>
      </c>
      <c r="G160" s="121" t="n">
        <f aca="false">F160*E160</f>
        <v>110000</v>
      </c>
      <c r="H160" s="181" t="s">
        <v>155</v>
      </c>
      <c r="I160" s="246"/>
      <c r="J160" s="247"/>
      <c r="K160" s="236"/>
      <c r="L160" s="236"/>
    </row>
    <row r="161" customFormat="false" ht="17.25" hidden="false" customHeight="true" outlineLevel="0" collapsed="false">
      <c r="A161" s="126" t="n">
        <f aca="false">A160+1</f>
        <v>68</v>
      </c>
      <c r="B161" s="65" t="n">
        <f aca="false">B160+1</f>
        <v>7670003</v>
      </c>
      <c r="C161" s="65" t="s">
        <v>191</v>
      </c>
      <c r="D161" s="66" t="s">
        <v>175</v>
      </c>
      <c r="E161" s="176" t="n">
        <v>1</v>
      </c>
      <c r="F161" s="117" t="n">
        <v>80000</v>
      </c>
      <c r="G161" s="121" t="n">
        <f aca="false">F161*E161</f>
        <v>80000</v>
      </c>
      <c r="H161" s="181" t="s">
        <v>155</v>
      </c>
      <c r="I161" s="246"/>
      <c r="J161" s="247"/>
      <c r="K161" s="236"/>
      <c r="L161" s="236"/>
    </row>
    <row r="162" customFormat="false" ht="27.75" hidden="false" customHeight="true" outlineLevel="0" collapsed="false">
      <c r="A162" s="126" t="n">
        <f aca="false">A161+1</f>
        <v>69</v>
      </c>
      <c r="B162" s="65" t="n">
        <f aca="false">B161+1</f>
        <v>7670004</v>
      </c>
      <c r="C162" s="65" t="s">
        <v>192</v>
      </c>
      <c r="D162" s="66" t="s">
        <v>175</v>
      </c>
      <c r="E162" s="176" t="n">
        <v>2</v>
      </c>
      <c r="F162" s="117" t="n">
        <v>10000</v>
      </c>
      <c r="G162" s="121" t="n">
        <f aca="false">F162*E162</f>
        <v>20000</v>
      </c>
      <c r="H162" s="181" t="s">
        <v>155</v>
      </c>
      <c r="I162" s="246"/>
      <c r="J162" s="247"/>
      <c r="K162" s="236"/>
      <c r="L162" s="236"/>
    </row>
    <row r="163" customFormat="false" ht="16.5" hidden="false" customHeight="true" outlineLevel="0" collapsed="false">
      <c r="A163" s="126" t="n">
        <f aca="false">A162+1</f>
        <v>70</v>
      </c>
      <c r="B163" s="65" t="n">
        <f aca="false">B162+1</f>
        <v>7670005</v>
      </c>
      <c r="C163" s="65" t="s">
        <v>193</v>
      </c>
      <c r="D163" s="66" t="s">
        <v>175</v>
      </c>
      <c r="E163" s="176" t="n">
        <v>2</v>
      </c>
      <c r="F163" s="117" t="n">
        <v>8500</v>
      </c>
      <c r="G163" s="121" t="n">
        <f aca="false">F163*E163</f>
        <v>17000</v>
      </c>
      <c r="H163" s="181" t="s">
        <v>155</v>
      </c>
      <c r="I163" s="246"/>
      <c r="J163" s="247"/>
      <c r="K163" s="236"/>
      <c r="L163" s="236"/>
    </row>
    <row r="165" customFormat="false" ht="16.5" hidden="false" customHeight="true" outlineLevel="0" collapsed="false">
      <c r="C165" s="52" t="s">
        <v>194</v>
      </c>
      <c r="E165" s="173"/>
      <c r="F165" s="173"/>
      <c r="G165" s="56" t="n">
        <f aca="false">SUM(G166:G170)</f>
        <v>39597.915</v>
      </c>
      <c r="H165" s="175"/>
      <c r="I165" s="58"/>
      <c r="J165" s="59" t="n">
        <v>0</v>
      </c>
      <c r="L165" s="59" t="n">
        <v>0</v>
      </c>
    </row>
    <row r="166" customFormat="false" ht="16.5" hidden="false" customHeight="true" outlineLevel="0" collapsed="false">
      <c r="A166" s="126" t="n">
        <f aca="false">A163+1</f>
        <v>71</v>
      </c>
      <c r="B166" s="65" t="n">
        <v>783801201</v>
      </c>
      <c r="C166" s="65" t="s">
        <v>195</v>
      </c>
      <c r="D166" s="188" t="s">
        <v>32</v>
      </c>
      <c r="E166" s="176" t="n">
        <v>56.56845</v>
      </c>
      <c r="F166" s="237" t="n">
        <v>200</v>
      </c>
      <c r="G166" s="121" t="n">
        <f aca="false">F166*E166</f>
        <v>11313.69</v>
      </c>
      <c r="H166" s="70" t="s">
        <v>21</v>
      </c>
      <c r="I166" s="246"/>
      <c r="J166" s="247"/>
      <c r="K166" s="236"/>
      <c r="L166" s="236"/>
    </row>
    <row r="167" customFormat="false" ht="16.5" hidden="false" customHeight="true" outlineLevel="0" collapsed="false">
      <c r="A167" s="126"/>
      <c r="B167" s="79" t="s">
        <v>196</v>
      </c>
      <c r="C167" s="79" t="s">
        <v>197</v>
      </c>
      <c r="D167" s="249" t="s">
        <v>98</v>
      </c>
      <c r="E167" s="250" t="n">
        <v>39.45645</v>
      </c>
      <c r="F167" s="237"/>
      <c r="G167" s="121"/>
      <c r="H167" s="181"/>
      <c r="I167" s="246"/>
      <c r="J167" s="247"/>
      <c r="K167" s="236"/>
      <c r="L167" s="236"/>
    </row>
    <row r="168" customFormat="false" ht="16.5" hidden="false" customHeight="true" outlineLevel="0" collapsed="false">
      <c r="A168" s="126"/>
      <c r="B168" s="79" t="s">
        <v>198</v>
      </c>
      <c r="C168" s="79" t="s">
        <v>199</v>
      </c>
      <c r="D168" s="249" t="s">
        <v>98</v>
      </c>
      <c r="E168" s="250" t="n">
        <v>17.112</v>
      </c>
      <c r="F168" s="237"/>
      <c r="G168" s="121"/>
      <c r="H168" s="181"/>
      <c r="I168" s="246"/>
      <c r="J168" s="247"/>
      <c r="K168" s="236"/>
      <c r="L168" s="236"/>
    </row>
    <row r="169" customFormat="false" ht="16.5" hidden="false" customHeight="true" outlineLevel="0" collapsed="false">
      <c r="A169" s="126" t="n">
        <f aca="false">A166+1</f>
        <v>72</v>
      </c>
      <c r="B169" s="65" t="n">
        <v>783801203</v>
      </c>
      <c r="C169" s="65" t="s">
        <v>200</v>
      </c>
      <c r="D169" s="188" t="s">
        <v>32</v>
      </c>
      <c r="E169" s="176" t="n">
        <v>56.56845</v>
      </c>
      <c r="F169" s="237" t="n">
        <v>200</v>
      </c>
      <c r="G169" s="121" t="n">
        <f aca="false">F169*E169</f>
        <v>11313.69</v>
      </c>
      <c r="H169" s="70" t="s">
        <v>21</v>
      </c>
      <c r="I169" s="246"/>
      <c r="J169" s="247"/>
      <c r="K169" s="236"/>
      <c r="L169" s="236"/>
    </row>
    <row r="170" customFormat="false" ht="26.25" hidden="false" customHeight="true" outlineLevel="0" collapsed="false">
      <c r="A170" s="126" t="n">
        <f aca="false">A169+1</f>
        <v>73</v>
      </c>
      <c r="B170" s="65" t="n">
        <v>783826605</v>
      </c>
      <c r="C170" s="65" t="s">
        <v>201</v>
      </c>
      <c r="D170" s="188" t="s">
        <v>32</v>
      </c>
      <c r="E170" s="176" t="n">
        <v>56.56845</v>
      </c>
      <c r="F170" s="237" t="n">
        <v>300</v>
      </c>
      <c r="G170" s="121" t="n">
        <f aca="false">F170*E170</f>
        <v>16970.535</v>
      </c>
      <c r="H170" s="70" t="s">
        <v>21</v>
      </c>
      <c r="I170" s="246"/>
      <c r="J170" s="247"/>
      <c r="K170" s="236"/>
      <c r="L170" s="236"/>
    </row>
  </sheetData>
  <printOptions headings="false" gridLines="false" gridLinesSet="true" horizontalCentered="false" verticalCentered="false"/>
  <pageMargins left="0.590277777777778" right="0.472222222222222" top="0.354166666666667" bottom="0.669444444444444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tabColor rgb="FFFFC000"/>
    <pageSetUpPr fitToPage="false"/>
  </sheetPr>
  <dimension ref="A1:Z73"/>
  <sheetViews>
    <sheetView showFormulas="false" showGridLines="true" showRowColHeaders="true" showZeros="true" rightToLeft="false" tabSelected="false" showOutlineSymbols="true" defaultGridColor="true" view="normal" topLeftCell="A55" colorId="64" zoomScale="100" zoomScaleNormal="100" zoomScalePageLayoutView="100" workbookViewId="0">
      <selection pane="topLeft" activeCell="J72" activeCellId="0" sqref="J72"/>
    </sheetView>
  </sheetViews>
  <sheetFormatPr defaultColWidth="8.6875" defaultRowHeight="15" zeroHeight="false" outlineLevelRow="0" outlineLevelCol="0"/>
  <cols>
    <col collapsed="false" customWidth="true" hidden="false" outlineLevel="0" max="1" min="1" style="0" width="6.42"/>
    <col collapsed="false" customWidth="true" hidden="false" outlineLevel="0" max="2" min="2" style="0" width="13.14"/>
    <col collapsed="false" customWidth="true" hidden="false" outlineLevel="0" max="3" min="3" style="0" width="62.99"/>
    <col collapsed="false" customWidth="true" hidden="false" outlineLevel="0" max="7" min="7" style="0" width="17.29"/>
  </cols>
  <sheetData>
    <row r="1" s="18" customFormat="true" ht="16.5" hidden="false" customHeight="true" outlineLevel="0" collapsed="false">
      <c r="A1" s="4" t="s">
        <v>202</v>
      </c>
      <c r="B1" s="5"/>
      <c r="C1" s="6"/>
      <c r="D1" s="7"/>
      <c r="E1" s="251" t="s">
        <v>1</v>
      </c>
      <c r="F1" s="9"/>
      <c r="G1" s="10" t="s">
        <v>203</v>
      </c>
      <c r="H1" s="11"/>
      <c r="I1" s="252"/>
      <c r="J1" s="13"/>
      <c r="K1" s="14"/>
      <c r="L1" s="15"/>
      <c r="M1" s="17"/>
      <c r="N1" s="16"/>
      <c r="O1" s="17"/>
      <c r="P1" s="17"/>
      <c r="Q1" s="17"/>
      <c r="R1" s="17"/>
      <c r="S1" s="17"/>
      <c r="T1" s="17"/>
      <c r="U1" s="17"/>
      <c r="V1" s="17"/>
      <c r="W1" s="17"/>
      <c r="X1" s="17"/>
    </row>
    <row r="2" s="18" customFormat="true" ht="16.5" hidden="false" customHeight="true" outlineLevel="0" collapsed="false">
      <c r="A2" s="19" t="s">
        <v>3</v>
      </c>
      <c r="B2" s="20"/>
      <c r="C2" s="21"/>
      <c r="D2" s="22"/>
      <c r="E2" s="23" t="s">
        <v>204</v>
      </c>
      <c r="F2" s="24"/>
      <c r="G2" s="25"/>
      <c r="H2" s="26"/>
      <c r="I2" s="253"/>
      <c r="J2" s="28"/>
      <c r="K2" s="29"/>
      <c r="L2" s="30"/>
      <c r="M2" s="17"/>
      <c r="N2" s="16"/>
      <c r="O2" s="17"/>
      <c r="P2" s="17"/>
      <c r="Q2" s="17"/>
      <c r="R2" s="17"/>
      <c r="S2" s="17"/>
      <c r="T2" s="17"/>
      <c r="U2" s="17"/>
      <c r="V2" s="17"/>
      <c r="W2" s="17"/>
      <c r="X2" s="17"/>
    </row>
    <row r="3" s="18" customFormat="true" ht="16.5" hidden="false" customHeight="true" outlineLevel="0" collapsed="false">
      <c r="A3" s="31" t="s">
        <v>5</v>
      </c>
      <c r="B3" s="32" t="s">
        <v>6</v>
      </c>
      <c r="C3" s="33" t="s">
        <v>7</v>
      </c>
      <c r="D3" s="32" t="s">
        <v>8</v>
      </c>
      <c r="E3" s="34" t="s">
        <v>9</v>
      </c>
      <c r="F3" s="35" t="s">
        <v>10</v>
      </c>
      <c r="G3" s="36" t="s">
        <v>11</v>
      </c>
      <c r="H3" s="37" t="s">
        <v>12</v>
      </c>
      <c r="I3" s="254" t="s">
        <v>13</v>
      </c>
      <c r="J3" s="39" t="s">
        <v>14</v>
      </c>
      <c r="K3" s="40" t="s">
        <v>15</v>
      </c>
      <c r="L3" s="37" t="s">
        <v>16</v>
      </c>
      <c r="M3" s="42"/>
      <c r="N3" s="41"/>
      <c r="O3" s="42"/>
      <c r="P3" s="42"/>
      <c r="Q3" s="42"/>
      <c r="R3" s="42"/>
      <c r="S3" s="42"/>
      <c r="T3" s="42"/>
      <c r="U3" s="42"/>
      <c r="V3" s="42"/>
      <c r="W3" s="42"/>
      <c r="X3" s="42"/>
      <c r="Y3" s="43"/>
      <c r="Z3" s="43"/>
    </row>
    <row r="4" s="18" customFormat="true" ht="4.5" hidden="false" customHeight="true" outlineLevel="0" collapsed="false">
      <c r="A4" s="255"/>
      <c r="B4" s="255"/>
      <c r="C4" s="256"/>
      <c r="D4" s="255"/>
      <c r="E4" s="257"/>
      <c r="F4" s="258"/>
      <c r="G4" s="259"/>
      <c r="H4" s="255"/>
      <c r="I4" s="260"/>
      <c r="J4" s="261"/>
      <c r="K4" s="262"/>
      <c r="L4" s="255"/>
      <c r="M4" s="42"/>
      <c r="N4" s="41"/>
      <c r="O4" s="42"/>
      <c r="P4" s="42"/>
      <c r="Q4" s="42"/>
      <c r="R4" s="42"/>
      <c r="S4" s="42"/>
      <c r="T4" s="42"/>
      <c r="U4" s="42"/>
      <c r="V4" s="42"/>
      <c r="W4" s="42"/>
      <c r="X4" s="42"/>
      <c r="Y4" s="43"/>
      <c r="Z4" s="43"/>
    </row>
    <row r="5" s="18" customFormat="true" ht="21" hidden="false" customHeight="true" outlineLevel="0" collapsed="false">
      <c r="B5" s="52"/>
      <c r="C5" s="263" t="s">
        <v>204</v>
      </c>
      <c r="D5" s="53"/>
      <c r="E5" s="54"/>
      <c r="F5" s="55"/>
      <c r="G5" s="264"/>
      <c r="H5" s="57"/>
      <c r="I5" s="265"/>
      <c r="J5" s="265"/>
      <c r="K5" s="265"/>
      <c r="L5" s="265"/>
      <c r="M5" s="59"/>
      <c r="N5" s="61"/>
      <c r="O5" s="62"/>
      <c r="P5" s="62"/>
      <c r="Q5" s="62"/>
      <c r="R5" s="62"/>
      <c r="S5" s="62"/>
      <c r="T5" s="62"/>
      <c r="U5" s="62"/>
      <c r="V5" s="62"/>
      <c r="W5" s="62"/>
      <c r="X5" s="62"/>
      <c r="Y5" s="63"/>
      <c r="Z5" s="63"/>
    </row>
    <row r="6" s="18" customFormat="true" ht="21" hidden="false" customHeight="true" outlineLevel="0" collapsed="false">
      <c r="B6" s="52"/>
      <c r="C6" s="263" t="s">
        <v>205</v>
      </c>
      <c r="D6" s="53"/>
      <c r="E6" s="54"/>
      <c r="F6" s="55"/>
      <c r="G6" s="264" t="n">
        <f aca="false">SUM(G7:G8)</f>
        <v>9840</v>
      </c>
      <c r="H6" s="57"/>
      <c r="I6" s="265"/>
      <c r="J6" s="59" t="n">
        <f aca="false">SUM(J7:J8)</f>
        <v>0</v>
      </c>
      <c r="K6" s="60"/>
      <c r="L6" s="59" t="n">
        <f aca="false">SUM(L7:L8)</f>
        <v>0</v>
      </c>
      <c r="M6" s="59"/>
      <c r="N6" s="61"/>
      <c r="O6" s="62"/>
      <c r="P6" s="62"/>
      <c r="Q6" s="62"/>
      <c r="R6" s="62"/>
      <c r="S6" s="62"/>
      <c r="T6" s="62"/>
      <c r="U6" s="62"/>
      <c r="V6" s="62"/>
      <c r="W6" s="62"/>
      <c r="X6" s="62"/>
      <c r="Y6" s="63"/>
      <c r="Z6" s="63"/>
    </row>
    <row r="7" s="185" customFormat="true" ht="29.25" hidden="false" customHeight="true" outlineLevel="0" collapsed="false">
      <c r="A7" s="266" t="n">
        <v>1</v>
      </c>
      <c r="B7" s="65" t="n">
        <v>111211101</v>
      </c>
      <c r="C7" s="65" t="s">
        <v>206</v>
      </c>
      <c r="D7" s="118" t="s">
        <v>82</v>
      </c>
      <c r="E7" s="117" t="n">
        <v>96.2</v>
      </c>
      <c r="F7" s="129" t="n">
        <v>75</v>
      </c>
      <c r="G7" s="69" t="n">
        <f aca="false">E7*F7</f>
        <v>7215</v>
      </c>
      <c r="H7" s="70" t="s">
        <v>21</v>
      </c>
      <c r="I7" s="73" t="n">
        <v>0</v>
      </c>
      <c r="J7" s="72" t="n">
        <f aca="false">E59*I7</f>
        <v>0</v>
      </c>
      <c r="K7" s="73" t="n">
        <v>0</v>
      </c>
      <c r="L7" s="74" t="n">
        <f aca="false">E59*K7</f>
        <v>0</v>
      </c>
    </row>
    <row r="8" s="185" customFormat="true" ht="29.25" hidden="false" customHeight="true" outlineLevel="0" collapsed="false">
      <c r="A8" s="266" t="n">
        <f aca="false">A7+1</f>
        <v>2</v>
      </c>
      <c r="B8" s="65" t="n">
        <v>112201113</v>
      </c>
      <c r="C8" s="65" t="s">
        <v>207</v>
      </c>
      <c r="D8" s="66" t="s">
        <v>208</v>
      </c>
      <c r="E8" s="237" t="n">
        <v>7</v>
      </c>
      <c r="F8" s="129" t="n">
        <v>375</v>
      </c>
      <c r="G8" s="69" t="n">
        <f aca="false">E8*F8</f>
        <v>2625</v>
      </c>
      <c r="H8" s="70" t="s">
        <v>21</v>
      </c>
      <c r="I8" s="73" t="n">
        <v>0</v>
      </c>
      <c r="J8" s="72" t="n">
        <f aca="false">'[5]lavičky beton'!E51*I8</f>
        <v>0</v>
      </c>
      <c r="K8" s="73" t="n">
        <v>0</v>
      </c>
    </row>
    <row r="10" customFormat="false" ht="15" hidden="false" customHeight="false" outlineLevel="0" collapsed="false">
      <c r="C10" s="263" t="s">
        <v>209</v>
      </c>
      <c r="D10" s="267"/>
      <c r="E10" s="267"/>
      <c r="F10" s="268"/>
      <c r="G10" s="264" t="n">
        <f aca="false">SUM(G11:G25)</f>
        <v>126726.51</v>
      </c>
      <c r="H10" s="70" t="s">
        <v>21</v>
      </c>
      <c r="J10" s="59" t="n">
        <f aca="false">SUM(J11:J25)</f>
        <v>13.4784</v>
      </c>
      <c r="K10" s="60"/>
      <c r="L10" s="59" t="n">
        <f aca="false">SUM(L11:L25)</f>
        <v>0</v>
      </c>
    </row>
    <row r="11" s="18" customFormat="true" ht="39" hidden="false" customHeight="true" outlineLevel="0" collapsed="false">
      <c r="A11" s="266" t="n">
        <f aca="false">A8+1</f>
        <v>3</v>
      </c>
      <c r="B11" s="65" t="n">
        <v>132251255</v>
      </c>
      <c r="C11" s="65" t="s">
        <v>210</v>
      </c>
      <c r="D11" s="269" t="s">
        <v>78</v>
      </c>
      <c r="E11" s="190" t="n">
        <f aca="false">E22</f>
        <v>69.795</v>
      </c>
      <c r="F11" s="117" t="n">
        <v>200</v>
      </c>
      <c r="G11" s="69" t="n">
        <f aca="false">E11*F11</f>
        <v>13959</v>
      </c>
      <c r="H11" s="70" t="s">
        <v>21</v>
      </c>
      <c r="I11" s="224" t="n">
        <v>0</v>
      </c>
      <c r="J11" s="72" t="n">
        <f aca="false">E11*I11</f>
        <v>0</v>
      </c>
      <c r="K11" s="73" t="n">
        <v>0</v>
      </c>
      <c r="L11" s="74" t="n">
        <f aca="false">E11*K11</f>
        <v>0</v>
      </c>
      <c r="M11" s="59"/>
      <c r="N11" s="61"/>
      <c r="O11" s="62"/>
      <c r="P11" s="62"/>
      <c r="Q11" s="62"/>
      <c r="R11" s="62"/>
      <c r="S11" s="62"/>
      <c r="T11" s="62"/>
      <c r="U11" s="62"/>
      <c r="V11" s="62"/>
      <c r="W11" s="62"/>
      <c r="X11" s="62"/>
      <c r="Y11" s="63"/>
      <c r="Z11" s="63"/>
    </row>
    <row r="12" s="18" customFormat="true" ht="39" hidden="false" customHeight="true" outlineLevel="0" collapsed="false">
      <c r="A12" s="266" t="n">
        <f aca="false">A11+1</f>
        <v>4</v>
      </c>
      <c r="B12" s="65" t="n">
        <v>132212211</v>
      </c>
      <c r="C12" s="65" t="s">
        <v>211</v>
      </c>
      <c r="D12" s="269" t="s">
        <v>78</v>
      </c>
      <c r="E12" s="190" t="n">
        <f aca="false">E23</f>
        <v>106.25295</v>
      </c>
      <c r="F12" s="117" t="n">
        <v>1000</v>
      </c>
      <c r="G12" s="69" t="n">
        <f aca="false">E12*F12</f>
        <v>106252.95</v>
      </c>
      <c r="H12" s="70" t="s">
        <v>21</v>
      </c>
      <c r="I12" s="224" t="n">
        <v>0</v>
      </c>
      <c r="J12" s="72" t="n">
        <f aca="false">E12*I12</f>
        <v>0</v>
      </c>
      <c r="K12" s="73" t="n">
        <v>0</v>
      </c>
      <c r="L12" s="74" t="n">
        <f aca="false">E12*K12</f>
        <v>0</v>
      </c>
      <c r="M12" s="59"/>
      <c r="N12" s="61"/>
      <c r="O12" s="62"/>
      <c r="P12" s="62"/>
      <c r="Q12" s="62"/>
      <c r="R12" s="62"/>
      <c r="S12" s="62"/>
      <c r="T12" s="62"/>
      <c r="U12" s="62"/>
      <c r="V12" s="62"/>
      <c r="W12" s="62"/>
      <c r="X12" s="62"/>
      <c r="Y12" s="63"/>
      <c r="Z12" s="63"/>
    </row>
    <row r="13" s="18" customFormat="true" ht="15.75" hidden="false" customHeight="true" outlineLevel="0" collapsed="false">
      <c r="A13" s="177"/>
      <c r="B13" s="134" t="s">
        <v>212</v>
      </c>
      <c r="C13" s="270" t="s">
        <v>213</v>
      </c>
      <c r="D13" s="271" t="s">
        <v>78</v>
      </c>
      <c r="E13" s="272" t="n">
        <f aca="false">2.4*0.7*1.04*8</f>
        <v>13.9776</v>
      </c>
      <c r="F13" s="177"/>
      <c r="G13" s="273"/>
      <c r="H13" s="177"/>
      <c r="I13" s="274"/>
      <c r="J13" s="274"/>
      <c r="K13" s="73" t="n">
        <v>0</v>
      </c>
      <c r="L13" s="74" t="n">
        <f aca="false">E13*K13</f>
        <v>0</v>
      </c>
      <c r="M13" s="59"/>
      <c r="N13" s="61"/>
      <c r="O13" s="62"/>
      <c r="P13" s="62"/>
      <c r="Q13" s="62"/>
      <c r="R13" s="62"/>
      <c r="S13" s="62"/>
      <c r="T13" s="62"/>
      <c r="U13" s="62"/>
      <c r="V13" s="62"/>
      <c r="W13" s="62"/>
      <c r="X13" s="62"/>
      <c r="Y13" s="63"/>
      <c r="Z13" s="63"/>
    </row>
    <row r="14" s="18" customFormat="true" ht="15.75" hidden="false" customHeight="true" outlineLevel="0" collapsed="false">
      <c r="A14" s="177"/>
      <c r="B14" s="134"/>
      <c r="C14" s="270" t="s">
        <v>214</v>
      </c>
      <c r="D14" s="271" t="s">
        <v>78</v>
      </c>
      <c r="E14" s="272" t="n">
        <f aca="false">2.4*0.8*1.04*10</f>
        <v>19.968</v>
      </c>
      <c r="F14" s="177"/>
      <c r="G14" s="273"/>
      <c r="H14" s="177"/>
      <c r="I14" s="274"/>
      <c r="J14" s="274"/>
      <c r="K14" s="73" t="n">
        <v>0</v>
      </c>
      <c r="L14" s="74" t="n">
        <f aca="false">E14*K14</f>
        <v>0</v>
      </c>
      <c r="M14" s="59"/>
      <c r="N14" s="61"/>
      <c r="O14" s="62"/>
      <c r="P14" s="62"/>
      <c r="Q14" s="62"/>
      <c r="R14" s="62"/>
      <c r="S14" s="62"/>
      <c r="T14" s="62"/>
      <c r="U14" s="62"/>
      <c r="V14" s="62"/>
      <c r="W14" s="62"/>
      <c r="X14" s="62"/>
      <c r="Y14" s="63"/>
      <c r="Z14" s="63"/>
    </row>
    <row r="15" s="18" customFormat="true" ht="15.75" hidden="false" customHeight="true" outlineLevel="0" collapsed="false">
      <c r="A15" s="177"/>
      <c r="B15" s="134"/>
      <c r="C15" s="270" t="s">
        <v>215</v>
      </c>
      <c r="D15" s="271" t="s">
        <v>78</v>
      </c>
      <c r="E15" s="272" t="n">
        <f aca="false">2.4*1*1.04*6</f>
        <v>14.976</v>
      </c>
      <c r="F15" s="177"/>
      <c r="G15" s="273"/>
      <c r="H15" s="177"/>
      <c r="I15" s="274"/>
      <c r="J15" s="274"/>
      <c r="K15" s="73" t="n">
        <v>0</v>
      </c>
      <c r="L15" s="74" t="n">
        <f aca="false">E15*K15</f>
        <v>0</v>
      </c>
      <c r="M15" s="59"/>
      <c r="N15" s="61"/>
      <c r="O15" s="62"/>
      <c r="P15" s="62"/>
      <c r="Q15" s="62"/>
      <c r="R15" s="62"/>
      <c r="S15" s="62"/>
      <c r="T15" s="62"/>
      <c r="U15" s="62"/>
      <c r="V15" s="62"/>
      <c r="W15" s="62"/>
      <c r="X15" s="62"/>
      <c r="Y15" s="63"/>
      <c r="Z15" s="63"/>
    </row>
    <row r="16" s="18" customFormat="true" ht="15.75" hidden="false" customHeight="true" outlineLevel="0" collapsed="false">
      <c r="A16" s="177"/>
      <c r="B16" s="134"/>
      <c r="C16" s="270" t="s">
        <v>216</v>
      </c>
      <c r="D16" s="271" t="s">
        <v>78</v>
      </c>
      <c r="E16" s="272" t="n">
        <f aca="false">2.4*1.4*1.04*11</f>
        <v>38.4384</v>
      </c>
      <c r="F16" s="177"/>
      <c r="G16" s="273"/>
      <c r="H16" s="177"/>
      <c r="I16" s="274"/>
      <c r="J16" s="274"/>
      <c r="K16" s="73" t="n">
        <v>0</v>
      </c>
      <c r="L16" s="74" t="n">
        <f aca="false">E16*K16</f>
        <v>0</v>
      </c>
      <c r="M16" s="59"/>
      <c r="N16" s="61"/>
      <c r="O16" s="62"/>
      <c r="P16" s="62"/>
      <c r="Q16" s="62"/>
      <c r="R16" s="62"/>
      <c r="S16" s="62"/>
      <c r="T16" s="62"/>
      <c r="U16" s="62"/>
      <c r="V16" s="62"/>
      <c r="W16" s="62"/>
      <c r="X16" s="62"/>
      <c r="Y16" s="63"/>
      <c r="Z16" s="63"/>
    </row>
    <row r="17" s="18" customFormat="true" ht="15.75" hidden="false" customHeight="true" outlineLevel="0" collapsed="false">
      <c r="A17" s="177"/>
      <c r="B17" s="134"/>
      <c r="C17" s="270" t="s">
        <v>217</v>
      </c>
      <c r="D17" s="271" t="s">
        <v>78</v>
      </c>
      <c r="E17" s="272" t="n">
        <f aca="false">1.8*1.8*1.04*2</f>
        <v>6.7392</v>
      </c>
      <c r="F17" s="177"/>
      <c r="G17" s="273"/>
      <c r="H17" s="177"/>
      <c r="I17" s="274"/>
      <c r="J17" s="274"/>
      <c r="K17" s="73" t="n">
        <v>0</v>
      </c>
      <c r="L17" s="74" t="n">
        <f aca="false">E17*K17</f>
        <v>0</v>
      </c>
      <c r="M17" s="59"/>
      <c r="N17" s="61"/>
      <c r="O17" s="62"/>
      <c r="P17" s="62"/>
      <c r="Q17" s="62"/>
      <c r="R17" s="62"/>
      <c r="S17" s="62"/>
      <c r="T17" s="62"/>
      <c r="U17" s="62"/>
      <c r="V17" s="62"/>
      <c r="W17" s="62"/>
      <c r="X17" s="62"/>
      <c r="Y17" s="63"/>
      <c r="Z17" s="63"/>
    </row>
    <row r="18" s="18" customFormat="true" ht="15.75" hidden="false" customHeight="true" outlineLevel="0" collapsed="false">
      <c r="A18" s="177"/>
      <c r="B18" s="134" t="s">
        <v>218</v>
      </c>
      <c r="C18" s="270" t="s">
        <v>219</v>
      </c>
      <c r="D18" s="271" t="s">
        <v>78</v>
      </c>
      <c r="E18" s="272" t="n">
        <f aca="false">((1+1.3)*0.5*2.4+2.05*1.3*0.5)*1.05</f>
        <v>4.297125</v>
      </c>
      <c r="F18" s="177"/>
      <c r="G18" s="273"/>
      <c r="H18" s="177"/>
      <c r="I18" s="274"/>
      <c r="J18" s="274"/>
      <c r="K18" s="73" t="n">
        <v>0</v>
      </c>
      <c r="L18" s="74" t="n">
        <f aca="false">E18*K18</f>
        <v>0</v>
      </c>
      <c r="M18" s="59"/>
      <c r="N18" s="61"/>
      <c r="O18" s="62"/>
      <c r="P18" s="62"/>
      <c r="Q18" s="62"/>
      <c r="R18" s="62"/>
      <c r="S18" s="62"/>
      <c r="T18" s="62"/>
      <c r="U18" s="62"/>
      <c r="V18" s="62"/>
      <c r="W18" s="62"/>
      <c r="X18" s="62"/>
      <c r="Y18" s="63"/>
      <c r="Z18" s="63"/>
    </row>
    <row r="19" s="18" customFormat="true" ht="15.75" hidden="false" customHeight="true" outlineLevel="0" collapsed="false">
      <c r="A19" s="177"/>
      <c r="B19" s="134"/>
      <c r="C19" s="270" t="s">
        <v>220</v>
      </c>
      <c r="D19" s="271" t="s">
        <v>78</v>
      </c>
      <c r="E19" s="272" t="n">
        <f aca="false">(1.5*2.05+2.05*2.15)*1.05</f>
        <v>7.856625</v>
      </c>
      <c r="F19" s="177"/>
      <c r="G19" s="273"/>
      <c r="H19" s="177"/>
      <c r="I19" s="274"/>
      <c r="J19" s="274"/>
      <c r="K19" s="73"/>
      <c r="L19" s="74"/>
      <c r="M19" s="59"/>
      <c r="N19" s="61"/>
      <c r="O19" s="62"/>
      <c r="P19" s="62"/>
      <c r="Q19" s="62"/>
      <c r="R19" s="62"/>
      <c r="S19" s="62"/>
      <c r="T19" s="62"/>
      <c r="U19" s="62"/>
      <c r="V19" s="62"/>
      <c r="W19" s="62"/>
      <c r="X19" s="62"/>
      <c r="Y19" s="63"/>
      <c r="Z19" s="63"/>
    </row>
    <row r="20" s="18" customFormat="true" ht="15.75" hidden="false" customHeight="true" outlineLevel="0" collapsed="false">
      <c r="A20" s="177"/>
      <c r="B20" s="275" t="s">
        <v>221</v>
      </c>
      <c r="C20" s="276" t="s">
        <v>222</v>
      </c>
      <c r="D20" s="277" t="s">
        <v>78</v>
      </c>
      <c r="E20" s="278" t="n">
        <f aca="false">0.45*(1.04-0.49)*(66*4+2*9)</f>
        <v>69.795</v>
      </c>
      <c r="F20" s="177"/>
      <c r="G20" s="273"/>
      <c r="H20" s="177"/>
      <c r="I20" s="274"/>
      <c r="J20" s="274"/>
      <c r="K20" s="73" t="n">
        <v>0</v>
      </c>
      <c r="L20" s="74" t="n">
        <f aca="false">E20*K20</f>
        <v>0</v>
      </c>
      <c r="M20" s="59"/>
      <c r="N20" s="61"/>
      <c r="O20" s="62"/>
      <c r="P20" s="62"/>
      <c r="Q20" s="62"/>
      <c r="R20" s="62"/>
      <c r="S20" s="62"/>
      <c r="T20" s="62"/>
      <c r="U20" s="62"/>
      <c r="V20" s="62"/>
      <c r="W20" s="62"/>
      <c r="X20" s="62"/>
      <c r="Y20" s="63"/>
      <c r="Z20" s="63"/>
    </row>
    <row r="21" s="18" customFormat="true" ht="15.75" hidden="false" customHeight="true" outlineLevel="0" collapsed="false">
      <c r="A21" s="177"/>
      <c r="B21" s="279"/>
      <c r="C21" s="280" t="s">
        <v>223</v>
      </c>
      <c r="D21" s="281" t="s">
        <v>78</v>
      </c>
      <c r="E21" s="282" t="n">
        <f aca="false">SUM(E13:E20)</f>
        <v>176.04795</v>
      </c>
      <c r="F21" s="177"/>
      <c r="G21" s="273"/>
      <c r="H21" s="177"/>
      <c r="I21" s="274"/>
      <c r="J21" s="274"/>
      <c r="K21" s="73" t="n">
        <v>0</v>
      </c>
      <c r="L21" s="74" t="n">
        <f aca="false">E21*K21</f>
        <v>0</v>
      </c>
      <c r="M21" s="59"/>
      <c r="N21" s="61"/>
      <c r="O21" s="62"/>
      <c r="P21" s="62"/>
      <c r="Q21" s="62"/>
      <c r="R21" s="62"/>
      <c r="S21" s="62"/>
      <c r="T21" s="62"/>
      <c r="U21" s="62"/>
      <c r="V21" s="62"/>
      <c r="W21" s="62"/>
      <c r="X21" s="62"/>
      <c r="Y21" s="63"/>
      <c r="Z21" s="63"/>
    </row>
    <row r="22" s="18" customFormat="true" ht="15.75" hidden="false" customHeight="true" outlineLevel="0" collapsed="false">
      <c r="A22" s="177"/>
      <c r="B22" s="279"/>
      <c r="C22" s="249" t="s">
        <v>224</v>
      </c>
      <c r="D22" s="271" t="s">
        <v>78</v>
      </c>
      <c r="E22" s="272" t="n">
        <f aca="false">E20</f>
        <v>69.795</v>
      </c>
      <c r="F22" s="177"/>
      <c r="G22" s="273"/>
      <c r="H22" s="177"/>
      <c r="I22" s="274"/>
      <c r="J22" s="274"/>
      <c r="K22" s="73" t="n">
        <v>0</v>
      </c>
      <c r="L22" s="74" t="n">
        <f aca="false">E22*K22</f>
        <v>0</v>
      </c>
      <c r="M22" s="59"/>
      <c r="N22" s="61"/>
      <c r="O22" s="62"/>
      <c r="P22" s="62"/>
      <c r="Q22" s="62"/>
      <c r="R22" s="62"/>
      <c r="S22" s="62"/>
      <c r="T22" s="62"/>
      <c r="U22" s="62"/>
      <c r="V22" s="62"/>
      <c r="W22" s="62"/>
      <c r="X22" s="62"/>
      <c r="Y22" s="63"/>
      <c r="Z22" s="63"/>
    </row>
    <row r="23" s="18" customFormat="true" ht="15.75" hidden="false" customHeight="true" outlineLevel="0" collapsed="false">
      <c r="A23" s="177"/>
      <c r="B23" s="279"/>
      <c r="C23" s="249" t="s">
        <v>225</v>
      </c>
      <c r="D23" s="271" t="s">
        <v>78</v>
      </c>
      <c r="E23" s="272" t="n">
        <f aca="false">E21-E22</f>
        <v>106.25295</v>
      </c>
      <c r="F23" s="177"/>
      <c r="G23" s="273"/>
      <c r="H23" s="177"/>
      <c r="I23" s="274"/>
      <c r="J23" s="274"/>
      <c r="K23" s="73" t="n">
        <v>0</v>
      </c>
      <c r="L23" s="74" t="n">
        <f aca="false">E23*K23</f>
        <v>0</v>
      </c>
      <c r="M23" s="59"/>
      <c r="N23" s="61"/>
      <c r="O23" s="62"/>
      <c r="P23" s="62"/>
      <c r="Q23" s="62"/>
      <c r="R23" s="62"/>
      <c r="S23" s="62"/>
      <c r="T23" s="62"/>
      <c r="U23" s="62"/>
      <c r="V23" s="62"/>
      <c r="W23" s="62"/>
      <c r="X23" s="62"/>
      <c r="Y23" s="63"/>
      <c r="Z23" s="63"/>
    </row>
    <row r="24" s="18" customFormat="true" ht="24.75" hidden="false" customHeight="true" outlineLevel="0" collapsed="false">
      <c r="A24" s="266" t="n">
        <f aca="false">A12+1</f>
        <v>5</v>
      </c>
      <c r="B24" s="65" t="n">
        <v>271532212</v>
      </c>
      <c r="C24" s="65" t="s">
        <v>226</v>
      </c>
      <c r="D24" s="269" t="s">
        <v>78</v>
      </c>
      <c r="E24" s="190" t="n">
        <f aca="false">0.6*0.65*(35*4+2*7+1*6)*0.1</f>
        <v>6.24</v>
      </c>
      <c r="F24" s="89" t="n">
        <v>1044</v>
      </c>
      <c r="G24" s="69" t="n">
        <f aca="false">E24*F24</f>
        <v>6514.56</v>
      </c>
      <c r="H24" s="70" t="s">
        <v>21</v>
      </c>
      <c r="I24" s="224" t="n">
        <v>2.16</v>
      </c>
      <c r="J24" s="72" t="n">
        <f aca="false">E24*I24</f>
        <v>13.4784</v>
      </c>
      <c r="K24" s="73" t="n">
        <v>0</v>
      </c>
      <c r="L24" s="74" t="n">
        <f aca="false">E24*K24</f>
        <v>0</v>
      </c>
      <c r="M24" s="59"/>
      <c r="N24" s="61"/>
      <c r="O24" s="62"/>
      <c r="P24" s="62"/>
      <c r="Q24" s="62"/>
      <c r="R24" s="62"/>
      <c r="S24" s="62"/>
      <c r="T24" s="62"/>
      <c r="U24" s="62"/>
      <c r="V24" s="62"/>
      <c r="W24" s="62"/>
      <c r="X24" s="62"/>
      <c r="Y24" s="63"/>
      <c r="Z24" s="63"/>
    </row>
    <row r="25" s="18" customFormat="true" ht="15.75" hidden="false" customHeight="true" outlineLevel="0" collapsed="false">
      <c r="A25" s="177"/>
      <c r="B25" s="89" t="s">
        <v>227</v>
      </c>
      <c r="C25" s="276" t="s">
        <v>228</v>
      </c>
      <c r="D25" s="271"/>
      <c r="E25" s="283"/>
      <c r="F25" s="177"/>
      <c r="G25" s="273"/>
      <c r="H25" s="177"/>
      <c r="I25" s="274"/>
      <c r="J25" s="274"/>
      <c r="K25" s="73" t="n">
        <v>0</v>
      </c>
      <c r="L25" s="74" t="n">
        <f aca="false">E25*K25</f>
        <v>0</v>
      </c>
      <c r="M25" s="59"/>
      <c r="N25" s="61"/>
      <c r="O25" s="62"/>
      <c r="P25" s="62"/>
      <c r="Q25" s="62"/>
      <c r="R25" s="62"/>
      <c r="S25" s="62"/>
      <c r="T25" s="62"/>
      <c r="U25" s="62"/>
      <c r="V25" s="62"/>
      <c r="W25" s="62"/>
      <c r="X25" s="62"/>
      <c r="Y25" s="63"/>
      <c r="Z25" s="63"/>
    </row>
    <row r="26" customFormat="false" ht="58.5" hidden="false" customHeight="true" outlineLevel="0" collapsed="false"/>
    <row r="27" customFormat="false" ht="18" hidden="false" customHeight="true" outlineLevel="0" collapsed="false">
      <c r="C27" s="263" t="s">
        <v>229</v>
      </c>
      <c r="D27" s="267"/>
      <c r="E27" s="267"/>
      <c r="F27" s="267"/>
      <c r="G27" s="264" t="n">
        <f aca="false">SUM(G28:G54)</f>
        <v>1955432.85833203</v>
      </c>
      <c r="J27" s="59" t="n">
        <f aca="false">SUM(J28:J54)</f>
        <v>49.3529640625</v>
      </c>
      <c r="K27" s="60"/>
      <c r="L27" s="59" t="n">
        <f aca="false">SUM('[5]lavičky beton'!L53:L77)</f>
        <v>0</v>
      </c>
    </row>
    <row r="28" s="185" customFormat="true" ht="30" hidden="false" customHeight="true" outlineLevel="0" collapsed="false">
      <c r="A28" s="266" t="n">
        <f aca="false">A24+1</f>
        <v>6</v>
      </c>
      <c r="B28" s="65" t="n">
        <v>184102115</v>
      </c>
      <c r="C28" s="65" t="s">
        <v>230</v>
      </c>
      <c r="D28" s="66" t="s">
        <v>208</v>
      </c>
      <c r="E28" s="67" t="n">
        <f aca="false">SUM(E29:E31)</f>
        <v>40</v>
      </c>
      <c r="F28" s="68" t="n">
        <v>1033.04</v>
      </c>
      <c r="G28" s="69" t="n">
        <f aca="false">E28*F28</f>
        <v>41321.6</v>
      </c>
      <c r="H28" s="70" t="s">
        <v>21</v>
      </c>
      <c r="I28" s="92" t="n">
        <v>0</v>
      </c>
      <c r="J28" s="72" t="n">
        <f aca="false">E28*I28</f>
        <v>0</v>
      </c>
      <c r="K28" s="92" t="n">
        <v>0</v>
      </c>
      <c r="L28" s="74" t="n">
        <f aca="false">E28*K28</f>
        <v>0</v>
      </c>
    </row>
    <row r="29" s="185" customFormat="true" ht="17.25" hidden="false" customHeight="true" outlineLevel="0" collapsed="false">
      <c r="A29" s="266" t="n">
        <f aca="false">A28+1</f>
        <v>7</v>
      </c>
      <c r="B29" s="284" t="n">
        <v>1841010</v>
      </c>
      <c r="C29" s="285" t="s">
        <v>231</v>
      </c>
      <c r="D29" s="286" t="s">
        <v>177</v>
      </c>
      <c r="E29" s="284" t="n">
        <v>16</v>
      </c>
      <c r="F29" s="287" t="n">
        <v>8682.5</v>
      </c>
      <c r="G29" s="288" t="n">
        <f aca="false">E29*F29</f>
        <v>138920</v>
      </c>
      <c r="H29" s="289" t="s">
        <v>232</v>
      </c>
      <c r="I29" s="73" t="n">
        <v>0</v>
      </c>
      <c r="J29" s="72" t="n">
        <f aca="false">E29*I29</f>
        <v>0</v>
      </c>
      <c r="K29" s="73" t="n">
        <v>0</v>
      </c>
      <c r="L29" s="74" t="n">
        <f aca="false">E29*K29</f>
        <v>0</v>
      </c>
    </row>
    <row r="30" s="185" customFormat="true" ht="17.25" hidden="false" customHeight="true" outlineLevel="0" collapsed="false">
      <c r="A30" s="266" t="n">
        <f aca="false">A29+1</f>
        <v>8</v>
      </c>
      <c r="B30" s="284" t="n">
        <f aca="false">B29+1</f>
        <v>1841011</v>
      </c>
      <c r="C30" s="285" t="s">
        <v>233</v>
      </c>
      <c r="D30" s="286" t="s">
        <v>177</v>
      </c>
      <c r="E30" s="284" t="n">
        <v>20</v>
      </c>
      <c r="F30" s="287" t="n">
        <v>6543.5</v>
      </c>
      <c r="G30" s="288" t="n">
        <f aca="false">E30*F30</f>
        <v>130870</v>
      </c>
      <c r="H30" s="289" t="s">
        <v>232</v>
      </c>
      <c r="I30" s="73" t="n">
        <v>0</v>
      </c>
      <c r="J30" s="72" t="n">
        <f aca="false">E30*I30</f>
        <v>0</v>
      </c>
      <c r="K30" s="73" t="n">
        <v>0</v>
      </c>
      <c r="L30" s="74" t="n">
        <f aca="false">E31*K30</f>
        <v>0</v>
      </c>
    </row>
    <row r="31" s="185" customFormat="true" ht="17.25" hidden="false" customHeight="true" outlineLevel="0" collapsed="false">
      <c r="A31" s="266" t="n">
        <f aca="false">A30+1</f>
        <v>9</v>
      </c>
      <c r="B31" s="284" t="n">
        <f aca="false">B30+1</f>
        <v>1841012</v>
      </c>
      <c r="C31" s="285" t="s">
        <v>234</v>
      </c>
      <c r="D31" s="286" t="s">
        <v>177</v>
      </c>
      <c r="E31" s="284" t="n">
        <v>4</v>
      </c>
      <c r="F31" s="287" t="n">
        <v>5784.5</v>
      </c>
      <c r="G31" s="288" t="n">
        <f aca="false">E31*F31</f>
        <v>23138</v>
      </c>
      <c r="H31" s="289" t="s">
        <v>232</v>
      </c>
      <c r="I31" s="73" t="n">
        <v>0</v>
      </c>
      <c r="J31" s="72" t="n">
        <f aca="false">E31*I31</f>
        <v>0</v>
      </c>
      <c r="K31" s="73" t="n">
        <v>0</v>
      </c>
      <c r="L31" s="74" t="n">
        <f aca="false">E33*K31</f>
        <v>0</v>
      </c>
    </row>
    <row r="32" s="185" customFormat="true" ht="24.75" hidden="false" customHeight="true" outlineLevel="0" collapsed="false">
      <c r="A32" s="266" t="n">
        <f aca="false">A31+1</f>
        <v>10</v>
      </c>
      <c r="B32" s="65" t="n">
        <v>174111101</v>
      </c>
      <c r="C32" s="65" t="s">
        <v>235</v>
      </c>
      <c r="D32" s="269" t="s">
        <v>78</v>
      </c>
      <c r="E32" s="176" t="n">
        <f aca="false">E37+E38</f>
        <v>103.858125</v>
      </c>
      <c r="F32" s="176" t="n">
        <v>408.25</v>
      </c>
      <c r="G32" s="69" t="n">
        <f aca="false">E32*F32</f>
        <v>42400.07953125</v>
      </c>
      <c r="H32" s="70" t="s">
        <v>21</v>
      </c>
      <c r="I32" s="73" t="n">
        <v>0</v>
      </c>
      <c r="J32" s="72" t="n">
        <f aca="false">E32*I32</f>
        <v>0</v>
      </c>
      <c r="K32" s="73" t="n">
        <v>0</v>
      </c>
      <c r="L32" s="74" t="n">
        <f aca="false">E32*K32</f>
        <v>0</v>
      </c>
    </row>
    <row r="33" s="185" customFormat="true" ht="16.5" hidden="false" customHeight="true" outlineLevel="0" collapsed="false">
      <c r="A33" s="266"/>
      <c r="B33" s="134" t="s">
        <v>212</v>
      </c>
      <c r="C33" s="270" t="s">
        <v>236</v>
      </c>
      <c r="D33" s="271" t="s">
        <v>29</v>
      </c>
      <c r="E33" s="272" t="n">
        <f aca="false">2.4*(0.7-0.5)*8+(0.8-0.5)*10+(1-0.5)*6+(1.4-0.5)*11+(1.8-0.5)*1.8*2</f>
        <v>24.42</v>
      </c>
      <c r="F33" s="68"/>
      <c r="G33" s="69"/>
      <c r="H33" s="70"/>
      <c r="I33" s="73"/>
      <c r="J33" s="72"/>
      <c r="K33" s="73"/>
      <c r="L33" s="74"/>
    </row>
    <row r="34" s="185" customFormat="true" ht="16.5" hidden="false" customHeight="true" outlineLevel="0" collapsed="false">
      <c r="A34" s="266"/>
      <c r="B34" s="134" t="s">
        <v>237</v>
      </c>
      <c r="C34" s="270" t="s">
        <v>238</v>
      </c>
      <c r="D34" s="271" t="s">
        <v>29</v>
      </c>
      <c r="E34" s="272" t="n">
        <f aca="false">((1+1.3)*0.5*2.4+2.05*1.3*0.5)-2.4*0.5</f>
        <v>2.8925</v>
      </c>
      <c r="F34" s="68"/>
      <c r="G34" s="69"/>
      <c r="H34" s="70"/>
      <c r="I34" s="73"/>
      <c r="J34" s="72"/>
      <c r="K34" s="73"/>
      <c r="L34" s="74"/>
    </row>
    <row r="35" s="185" customFormat="true" ht="16.5" hidden="false" customHeight="true" outlineLevel="0" collapsed="false">
      <c r="A35" s="266"/>
      <c r="B35" s="134"/>
      <c r="C35" s="270" t="s">
        <v>239</v>
      </c>
      <c r="D35" s="277" t="s">
        <v>29</v>
      </c>
      <c r="E35" s="290" t="n">
        <f aca="false">1.5*(2.05*0.5)+2.05*(2.15-0.5)</f>
        <v>4.92</v>
      </c>
      <c r="F35" s="68"/>
      <c r="G35" s="69"/>
      <c r="H35" s="70"/>
      <c r="I35" s="73"/>
      <c r="J35" s="72"/>
      <c r="K35" s="73"/>
      <c r="L35" s="74"/>
    </row>
    <row r="36" s="185" customFormat="true" ht="16.5" hidden="false" customHeight="true" outlineLevel="0" collapsed="false">
      <c r="A36" s="266"/>
      <c r="B36" s="134"/>
      <c r="C36" s="291" t="s">
        <v>240</v>
      </c>
      <c r="D36" s="292" t="s">
        <v>29</v>
      </c>
      <c r="E36" s="293" t="n">
        <f aca="false">SUM(E33:E35)</f>
        <v>32.2325</v>
      </c>
      <c r="F36" s="68"/>
      <c r="G36" s="69"/>
      <c r="H36" s="70"/>
      <c r="I36" s="73"/>
      <c r="J36" s="72"/>
      <c r="K36" s="73"/>
      <c r="L36" s="74"/>
    </row>
    <row r="37" s="185" customFormat="true" ht="16.5" hidden="false" customHeight="true" outlineLevel="0" collapsed="false">
      <c r="A37" s="266"/>
      <c r="B37" s="134"/>
      <c r="C37" s="280" t="s">
        <v>241</v>
      </c>
      <c r="D37" s="294" t="s">
        <v>78</v>
      </c>
      <c r="E37" s="295" t="n">
        <f aca="false">E36*0.25</f>
        <v>8.058125</v>
      </c>
      <c r="F37" s="68"/>
      <c r="G37" s="69"/>
      <c r="H37" s="70"/>
      <c r="I37" s="73"/>
      <c r="J37" s="72"/>
      <c r="K37" s="73"/>
      <c r="L37" s="74"/>
    </row>
    <row r="38" s="185" customFormat="true" ht="16.5" hidden="false" customHeight="true" outlineLevel="0" collapsed="false">
      <c r="A38" s="266"/>
      <c r="B38" s="134"/>
      <c r="C38" s="296" t="s">
        <v>242</v>
      </c>
      <c r="D38" s="294" t="s">
        <v>78</v>
      </c>
      <c r="E38" s="295" t="n">
        <v>95.8</v>
      </c>
      <c r="F38" s="68"/>
      <c r="G38" s="69"/>
      <c r="H38" s="70"/>
      <c r="I38" s="73"/>
      <c r="J38" s="72"/>
      <c r="K38" s="73"/>
      <c r="L38" s="74"/>
    </row>
    <row r="39" s="185" customFormat="true" ht="17.25" hidden="false" customHeight="true" outlineLevel="0" collapsed="false">
      <c r="A39" s="266" t="n">
        <f aca="false">A32+1</f>
        <v>11</v>
      </c>
      <c r="B39" s="284" t="n">
        <f aca="false">B31+1</f>
        <v>1841013</v>
      </c>
      <c r="C39" s="297" t="s">
        <v>243</v>
      </c>
      <c r="D39" s="286" t="s">
        <v>78</v>
      </c>
      <c r="E39" s="298" t="n">
        <f aca="false">E37*1.05</f>
        <v>8.46103125</v>
      </c>
      <c r="F39" s="299" t="n">
        <v>1736.5</v>
      </c>
      <c r="G39" s="288" t="n">
        <f aca="false">E39*F39</f>
        <v>14692.580765625</v>
      </c>
      <c r="H39" s="289" t="s">
        <v>232</v>
      </c>
      <c r="I39" s="73" t="n">
        <v>0.45</v>
      </c>
      <c r="J39" s="72" t="n">
        <f aca="false">E39*I39</f>
        <v>3.8074640625</v>
      </c>
      <c r="K39" s="73" t="n">
        <v>0</v>
      </c>
      <c r="L39" s="74" t="n">
        <f aca="false">E39*K39</f>
        <v>0</v>
      </c>
    </row>
    <row r="40" s="185" customFormat="true" ht="17.25" hidden="false" customHeight="true" outlineLevel="0" collapsed="false">
      <c r="A40" s="266" t="n">
        <f aca="false">A39+1</f>
        <v>12</v>
      </c>
      <c r="B40" s="284" t="n">
        <f aca="false">B39+1</f>
        <v>1841014</v>
      </c>
      <c r="C40" s="297" t="s">
        <v>244</v>
      </c>
      <c r="D40" s="286" t="s">
        <v>78</v>
      </c>
      <c r="E40" s="298" t="n">
        <f aca="false">E38*1.05</f>
        <v>100.59</v>
      </c>
      <c r="F40" s="299" t="n">
        <v>2500</v>
      </c>
      <c r="G40" s="288" t="n">
        <f aca="false">E40*F40</f>
        <v>251475</v>
      </c>
      <c r="H40" s="289" t="s">
        <v>232</v>
      </c>
      <c r="I40" s="73" t="n">
        <v>0.45</v>
      </c>
      <c r="J40" s="72" t="n">
        <f aca="false">E40*I40</f>
        <v>45.2655</v>
      </c>
      <c r="K40" s="73" t="n">
        <v>0</v>
      </c>
      <c r="L40" s="74" t="n">
        <f aca="false">E40*K40</f>
        <v>0</v>
      </c>
    </row>
    <row r="41" s="185" customFormat="true" ht="17.25" hidden="false" customHeight="true" outlineLevel="0" collapsed="false">
      <c r="A41" s="266" t="n">
        <f aca="false">A40+1</f>
        <v>13</v>
      </c>
      <c r="B41" s="117" t="n">
        <f aca="false">B40+1</f>
        <v>1841015</v>
      </c>
      <c r="C41" s="300" t="s">
        <v>245</v>
      </c>
      <c r="D41" s="269" t="s">
        <v>246</v>
      </c>
      <c r="E41" s="301" t="n">
        <f aca="false">E39*0.5</f>
        <v>4.230515625</v>
      </c>
      <c r="F41" s="302" t="n">
        <v>22.31</v>
      </c>
      <c r="G41" s="69" t="n">
        <f aca="false">E41*F41</f>
        <v>94.38280359375</v>
      </c>
      <c r="H41" s="303" t="s">
        <v>232</v>
      </c>
      <c r="I41" s="73" t="n">
        <v>0</v>
      </c>
      <c r="J41" s="72" t="n">
        <f aca="false">E42*I41</f>
        <v>0</v>
      </c>
      <c r="K41" s="73" t="n">
        <v>0</v>
      </c>
      <c r="L41" s="74" t="n">
        <f aca="false">E42*K41</f>
        <v>0</v>
      </c>
    </row>
    <row r="42" s="185" customFormat="true" ht="17.25" hidden="false" customHeight="true" outlineLevel="0" collapsed="false">
      <c r="A42" s="266" t="n">
        <f aca="false">A41+1</f>
        <v>14</v>
      </c>
      <c r="B42" s="284" t="n">
        <f aca="false">B41+1</f>
        <v>1841016</v>
      </c>
      <c r="C42" s="297" t="s">
        <v>247</v>
      </c>
      <c r="D42" s="286" t="s">
        <v>246</v>
      </c>
      <c r="E42" s="298" t="n">
        <f aca="false">0.5*E39</f>
        <v>4.230515625</v>
      </c>
      <c r="F42" s="299" t="n">
        <v>44.56</v>
      </c>
      <c r="G42" s="288" t="n">
        <f aca="false">E42*F42</f>
        <v>188.51177625</v>
      </c>
      <c r="H42" s="289" t="s">
        <v>232</v>
      </c>
      <c r="I42" s="73" t="n">
        <v>0</v>
      </c>
      <c r="J42" s="72" t="n">
        <f aca="false">E43*I42</f>
        <v>0</v>
      </c>
      <c r="K42" s="73" t="n">
        <v>0</v>
      </c>
      <c r="L42" s="74" t="n">
        <f aca="false">E43*K42</f>
        <v>0</v>
      </c>
    </row>
    <row r="43" s="185" customFormat="true" ht="17.25" hidden="false" customHeight="true" outlineLevel="0" collapsed="false">
      <c r="A43" s="266" t="n">
        <f aca="false">A42+1</f>
        <v>15</v>
      </c>
      <c r="B43" s="117" t="n">
        <f aca="false">B42+1</f>
        <v>1841017</v>
      </c>
      <c r="C43" s="300" t="s">
        <v>248</v>
      </c>
      <c r="D43" s="269" t="s">
        <v>246</v>
      </c>
      <c r="E43" s="304" t="n">
        <f aca="false">12*E39</f>
        <v>101.532375</v>
      </c>
      <c r="F43" s="302" t="n">
        <v>28.75</v>
      </c>
      <c r="G43" s="69" t="n">
        <f aca="false">E43*F43</f>
        <v>2919.05578125</v>
      </c>
      <c r="H43" s="303" t="s">
        <v>232</v>
      </c>
      <c r="I43" s="73" t="n">
        <v>0</v>
      </c>
      <c r="J43" s="72" t="n">
        <f aca="false">E44*I43</f>
        <v>0</v>
      </c>
      <c r="K43" s="73" t="n">
        <v>0</v>
      </c>
      <c r="L43" s="74" t="n">
        <f aca="false">E44*K43</f>
        <v>0</v>
      </c>
    </row>
    <row r="44" s="185" customFormat="true" ht="17.25" hidden="false" customHeight="true" outlineLevel="0" collapsed="false">
      <c r="A44" s="266" t="n">
        <f aca="false">A43+1</f>
        <v>16</v>
      </c>
      <c r="B44" s="284" t="n">
        <f aca="false">B43+1</f>
        <v>1841018</v>
      </c>
      <c r="C44" s="297" t="s">
        <v>249</v>
      </c>
      <c r="D44" s="286" t="s">
        <v>246</v>
      </c>
      <c r="E44" s="298" t="n">
        <f aca="false">12*E39</f>
        <v>101.532375</v>
      </c>
      <c r="F44" s="299" t="n">
        <v>161</v>
      </c>
      <c r="G44" s="288" t="n">
        <f aca="false">E44*F44</f>
        <v>16346.712375</v>
      </c>
      <c r="H44" s="289" t="s">
        <v>232</v>
      </c>
      <c r="I44" s="73" t="n">
        <v>0</v>
      </c>
      <c r="J44" s="72" t="n">
        <f aca="false">E45*I44</f>
        <v>0</v>
      </c>
      <c r="K44" s="73" t="n">
        <v>0</v>
      </c>
      <c r="L44" s="74" t="n">
        <f aca="false">E45*K44</f>
        <v>0</v>
      </c>
    </row>
    <row r="45" s="185" customFormat="true" ht="27.75" hidden="false" customHeight="true" outlineLevel="0" collapsed="false">
      <c r="A45" s="266" t="n">
        <f aca="false">A44+1</f>
        <v>17</v>
      </c>
      <c r="B45" s="117" t="n">
        <f aca="false">B44+1</f>
        <v>1841019</v>
      </c>
      <c r="C45" s="305" t="s">
        <v>250</v>
      </c>
      <c r="D45" s="269" t="s">
        <v>246</v>
      </c>
      <c r="E45" s="304" t="n">
        <f aca="false">E39*1.5</f>
        <v>12.691546875</v>
      </c>
      <c r="F45" s="302" t="n">
        <v>27.31</v>
      </c>
      <c r="G45" s="69" t="n">
        <f aca="false">E45*F45</f>
        <v>346.60614515625</v>
      </c>
      <c r="H45" s="303" t="s">
        <v>232</v>
      </c>
      <c r="I45" s="73" t="n">
        <v>0</v>
      </c>
      <c r="J45" s="72" t="n">
        <f aca="false">E46*I45</f>
        <v>0</v>
      </c>
      <c r="K45" s="73" t="n">
        <v>0</v>
      </c>
      <c r="L45" s="74" t="n">
        <f aca="false">E46*K45</f>
        <v>0</v>
      </c>
    </row>
    <row r="46" s="185" customFormat="true" ht="17.25" hidden="false" customHeight="true" outlineLevel="0" collapsed="false">
      <c r="A46" s="266" t="n">
        <f aca="false">A45+1</f>
        <v>18</v>
      </c>
      <c r="B46" s="284" t="n">
        <f aca="false">B45+1</f>
        <v>1841020</v>
      </c>
      <c r="C46" s="297" t="s">
        <v>251</v>
      </c>
      <c r="D46" s="286" t="s">
        <v>246</v>
      </c>
      <c r="E46" s="298" t="n">
        <f aca="false">E45</f>
        <v>12.691546875</v>
      </c>
      <c r="F46" s="299" t="n">
        <v>553.15</v>
      </c>
      <c r="G46" s="288" t="n">
        <f aca="false">E46*F46</f>
        <v>7020.32915390625</v>
      </c>
      <c r="H46" s="289" t="s">
        <v>232</v>
      </c>
      <c r="I46" s="73" t="n">
        <v>0</v>
      </c>
      <c r="J46" s="72" t="n">
        <f aca="false">E48*I46</f>
        <v>0</v>
      </c>
      <c r="K46" s="73" t="n">
        <v>0</v>
      </c>
      <c r="L46" s="74" t="n">
        <f aca="false">E47*K46</f>
        <v>0</v>
      </c>
    </row>
    <row r="47" s="185" customFormat="true" ht="17.25" hidden="false" customHeight="true" outlineLevel="0" collapsed="false">
      <c r="A47" s="266" t="n">
        <f aca="false">A46+1</f>
        <v>19</v>
      </c>
      <c r="B47" s="117" t="n">
        <f aca="false">B46+1</f>
        <v>1841021</v>
      </c>
      <c r="C47" s="306" t="s">
        <v>252</v>
      </c>
      <c r="D47" s="269" t="s">
        <v>177</v>
      </c>
      <c r="E47" s="307" t="n">
        <v>40</v>
      </c>
      <c r="F47" s="302" t="n">
        <v>132.25</v>
      </c>
      <c r="G47" s="69" t="n">
        <f aca="false">E47*F47</f>
        <v>5290</v>
      </c>
      <c r="H47" s="303" t="s">
        <v>232</v>
      </c>
      <c r="I47" s="73" t="n">
        <v>0</v>
      </c>
      <c r="J47" s="72" t="n">
        <f aca="false">E52*I47</f>
        <v>0</v>
      </c>
      <c r="K47" s="73" t="n">
        <v>0</v>
      </c>
      <c r="L47" s="74" t="n">
        <f aca="false">E48*K47</f>
        <v>0</v>
      </c>
    </row>
    <row r="48" s="185" customFormat="true" ht="17.25" hidden="false" customHeight="true" outlineLevel="0" collapsed="false">
      <c r="A48" s="266" t="n">
        <f aca="false">A47+1</f>
        <v>20</v>
      </c>
      <c r="B48" s="117" t="n">
        <f aca="false">B47+1</f>
        <v>1841022</v>
      </c>
      <c r="C48" s="300" t="s">
        <v>253</v>
      </c>
      <c r="D48" s="269" t="s">
        <v>177</v>
      </c>
      <c r="E48" s="307" t="n">
        <v>40</v>
      </c>
      <c r="F48" s="302" t="n">
        <v>74.75</v>
      </c>
      <c r="G48" s="69" t="n">
        <f aca="false">E48*F48</f>
        <v>2990</v>
      </c>
      <c r="H48" s="303" t="s">
        <v>232</v>
      </c>
      <c r="I48" s="73" t="n">
        <v>0</v>
      </c>
      <c r="J48" s="72" t="n">
        <f aca="false">E54*I48</f>
        <v>0</v>
      </c>
      <c r="K48" s="73" t="n">
        <v>0</v>
      </c>
      <c r="L48" s="74" t="n">
        <f aca="false">E50*K48</f>
        <v>0</v>
      </c>
    </row>
    <row r="49" s="185" customFormat="true" ht="17.25" hidden="false" customHeight="true" outlineLevel="0" collapsed="false">
      <c r="A49" s="266" t="n">
        <f aca="false">A48+1</f>
        <v>21</v>
      </c>
      <c r="B49" s="65" t="n">
        <v>184215411</v>
      </c>
      <c r="C49" s="65" t="s">
        <v>254</v>
      </c>
      <c r="D49" s="66" t="s">
        <v>208</v>
      </c>
      <c r="E49" s="67" t="n">
        <v>40</v>
      </c>
      <c r="F49" s="237" t="n">
        <v>189.75</v>
      </c>
      <c r="G49" s="69" t="n">
        <f aca="false">E49*F49</f>
        <v>7590</v>
      </c>
      <c r="H49" s="70" t="s">
        <v>21</v>
      </c>
      <c r="I49" s="73" t="n">
        <v>0</v>
      </c>
      <c r="J49" s="72" t="n">
        <f aca="false">E55*I49</f>
        <v>0</v>
      </c>
      <c r="K49" s="73" t="n">
        <v>0</v>
      </c>
      <c r="L49" s="74" t="n">
        <f aca="false">E51*K49</f>
        <v>0</v>
      </c>
    </row>
    <row r="50" s="185" customFormat="true" ht="17.25" hidden="false" customHeight="true" outlineLevel="0" collapsed="false">
      <c r="A50" s="266" t="n">
        <f aca="false">A49+1</f>
        <v>22</v>
      </c>
      <c r="B50" s="65" t="n">
        <v>184215123</v>
      </c>
      <c r="C50" s="65" t="s">
        <v>255</v>
      </c>
      <c r="D50" s="66" t="s">
        <v>208</v>
      </c>
      <c r="E50" s="67" t="n">
        <v>40</v>
      </c>
      <c r="F50" s="117" t="n">
        <v>235.75</v>
      </c>
      <c r="G50" s="69" t="n">
        <f aca="false">E50*F50</f>
        <v>9430</v>
      </c>
      <c r="H50" s="70" t="s">
        <v>21</v>
      </c>
      <c r="I50" s="73" t="n">
        <v>0.001</v>
      </c>
      <c r="J50" s="72" t="n">
        <f aca="false">E50*I50</f>
        <v>0.04</v>
      </c>
      <c r="K50" s="73" t="n">
        <v>0</v>
      </c>
      <c r="L50" s="74" t="n">
        <f aca="false">E52*K50</f>
        <v>0</v>
      </c>
    </row>
    <row r="51" s="185" customFormat="true" ht="17.25" hidden="false" customHeight="true" outlineLevel="0" collapsed="false">
      <c r="A51" s="266" t="n">
        <f aca="false">A50+1</f>
        <v>23</v>
      </c>
      <c r="B51" s="284" t="n">
        <f aca="false">B48+1</f>
        <v>1841023</v>
      </c>
      <c r="C51" s="297" t="s">
        <v>256</v>
      </c>
      <c r="D51" s="286" t="s">
        <v>177</v>
      </c>
      <c r="E51" s="308" t="n">
        <f aca="false">E50*2</f>
        <v>80</v>
      </c>
      <c r="F51" s="299" t="n">
        <v>201.25</v>
      </c>
      <c r="G51" s="288" t="n">
        <f aca="false">E51*F51</f>
        <v>16100</v>
      </c>
      <c r="H51" s="289" t="s">
        <v>232</v>
      </c>
      <c r="I51" s="73" t="n">
        <v>0.003</v>
      </c>
      <c r="J51" s="72" t="n">
        <f aca="false">E51*I51</f>
        <v>0.24</v>
      </c>
      <c r="K51" s="73" t="n">
        <v>0</v>
      </c>
      <c r="L51" s="74" t="n">
        <f aca="false">E52*K51</f>
        <v>0</v>
      </c>
    </row>
    <row r="52" s="185" customFormat="true" ht="32.25" hidden="false" customHeight="true" outlineLevel="0" collapsed="false">
      <c r="A52" s="266" t="n">
        <f aca="false">A51+1</f>
        <v>24</v>
      </c>
      <c r="B52" s="117" t="n">
        <f aca="false">B51+1</f>
        <v>1841024</v>
      </c>
      <c r="C52" s="309" t="s">
        <v>257</v>
      </c>
      <c r="D52" s="310" t="s">
        <v>177</v>
      </c>
      <c r="E52" s="189" t="n">
        <v>35</v>
      </c>
      <c r="F52" s="189" t="n">
        <v>31000</v>
      </c>
      <c r="G52" s="69" t="n">
        <f aca="false">E52*F52</f>
        <v>1085000</v>
      </c>
      <c r="H52" s="303" t="s">
        <v>232</v>
      </c>
      <c r="I52" s="73" t="n">
        <v>0</v>
      </c>
      <c r="J52" s="72" t="n">
        <f aca="false">E55*I52</f>
        <v>0</v>
      </c>
      <c r="K52" s="73" t="n">
        <v>0</v>
      </c>
      <c r="L52" s="74" t="n">
        <f aca="false">E54*K52</f>
        <v>0</v>
      </c>
    </row>
    <row r="53" s="185" customFormat="true" ht="32.25" hidden="false" customHeight="true" outlineLevel="0" collapsed="false">
      <c r="A53" s="266" t="n">
        <f aca="false">A52+1</f>
        <v>25</v>
      </c>
      <c r="B53" s="117" t="n">
        <f aca="false">B52+1</f>
        <v>1841025</v>
      </c>
      <c r="C53" s="309" t="s">
        <v>258</v>
      </c>
      <c r="D53" s="310" t="s">
        <v>177</v>
      </c>
      <c r="E53" s="189" t="n">
        <v>1</v>
      </c>
      <c r="F53" s="189" t="n">
        <v>46500</v>
      </c>
      <c r="G53" s="69" t="n">
        <f aca="false">E53*F53</f>
        <v>46500</v>
      </c>
      <c r="H53" s="303" t="s">
        <v>232</v>
      </c>
      <c r="I53" s="73" t="n">
        <v>0</v>
      </c>
      <c r="J53" s="72" t="n">
        <f aca="false">E56*I53</f>
        <v>0</v>
      </c>
      <c r="K53" s="73" t="n">
        <v>0</v>
      </c>
      <c r="L53" s="74" t="n">
        <f aca="false">E55*K53</f>
        <v>0</v>
      </c>
    </row>
    <row r="54" s="185" customFormat="true" ht="32.25" hidden="false" customHeight="true" outlineLevel="0" collapsed="false">
      <c r="A54" s="266" t="n">
        <f aca="false">A53+1</f>
        <v>26</v>
      </c>
      <c r="B54" s="117" t="n">
        <f aca="false">B53+1</f>
        <v>1841026</v>
      </c>
      <c r="C54" s="309" t="s">
        <v>259</v>
      </c>
      <c r="D54" s="310" t="s">
        <v>177</v>
      </c>
      <c r="E54" s="189" t="n">
        <v>2</v>
      </c>
      <c r="F54" s="189" t="n">
        <v>56400</v>
      </c>
      <c r="G54" s="69" t="n">
        <f aca="false">E54*F54</f>
        <v>112800</v>
      </c>
      <c r="H54" s="303" t="s">
        <v>232</v>
      </c>
      <c r="I54" s="73" t="n">
        <v>0</v>
      </c>
      <c r="J54" s="72" t="n">
        <f aca="false">E55*I54</f>
        <v>0</v>
      </c>
      <c r="K54" s="73" t="n">
        <v>0</v>
      </c>
      <c r="L54" s="74" t="n">
        <f aca="false">E55*K54</f>
        <v>0</v>
      </c>
    </row>
    <row r="55" s="185" customFormat="true" ht="17.25" hidden="false" customHeight="true" outlineLevel="0" collapsed="false">
      <c r="A55" s="311"/>
      <c r="B55" s="312"/>
      <c r="C55" s="313"/>
      <c r="D55" s="314"/>
      <c r="E55" s="314"/>
      <c r="F55" s="315"/>
      <c r="G55" s="316"/>
      <c r="H55" s="317"/>
      <c r="I55" s="318"/>
      <c r="J55" s="319"/>
      <c r="K55" s="318"/>
      <c r="L55" s="133"/>
    </row>
    <row r="56" customFormat="false" ht="15.75" hidden="false" customHeight="true" outlineLevel="0" collapsed="false">
      <c r="C56" s="263" t="s">
        <v>260</v>
      </c>
      <c r="D56" s="267"/>
      <c r="E56" s="267"/>
      <c r="F56" s="267"/>
      <c r="G56" s="264" t="n">
        <f aca="false">SUM(G57:G66)</f>
        <v>179821.433069531</v>
      </c>
      <c r="J56" s="59" t="n">
        <f aca="false">SUM(J57:J65)</f>
        <v>16.01844</v>
      </c>
      <c r="K56" s="60"/>
      <c r="L56" s="59" t="n">
        <f aca="false">SUM(L59:L62)</f>
        <v>0</v>
      </c>
    </row>
    <row r="57" customFormat="false" ht="39.75" hidden="false" customHeight="true" outlineLevel="0" collapsed="false">
      <c r="A57" s="266" t="n">
        <f aca="false">A54+1</f>
        <v>27</v>
      </c>
      <c r="B57" s="65" t="n">
        <v>181411131</v>
      </c>
      <c r="C57" s="65" t="s">
        <v>261</v>
      </c>
      <c r="D57" s="66" t="s">
        <v>29</v>
      </c>
      <c r="E57" s="176" t="n">
        <f aca="false">106+102+140</f>
        <v>348</v>
      </c>
      <c r="F57" s="117" t="n">
        <v>35.93</v>
      </c>
      <c r="G57" s="69" t="n">
        <f aca="false">E57*F57</f>
        <v>12503.64</v>
      </c>
      <c r="H57" s="70" t="s">
        <v>21</v>
      </c>
      <c r="I57" s="73" t="n">
        <v>0.001</v>
      </c>
      <c r="J57" s="72" t="n">
        <f aca="false">E57*I57</f>
        <v>0.348</v>
      </c>
      <c r="K57" s="73" t="n">
        <v>0</v>
      </c>
      <c r="L57" s="74" t="n">
        <f aca="false">E58*K57</f>
        <v>0</v>
      </c>
    </row>
    <row r="58" customFormat="false" ht="20.25" hidden="false" customHeight="true" outlineLevel="0" collapsed="false">
      <c r="A58" s="266" t="n">
        <f aca="false">A57+1</f>
        <v>28</v>
      </c>
      <c r="B58" s="320" t="s">
        <v>262</v>
      </c>
      <c r="C58" s="297" t="s">
        <v>263</v>
      </c>
      <c r="D58" s="286" t="s">
        <v>246</v>
      </c>
      <c r="E58" s="298" t="n">
        <f aca="false">0.03*E57</f>
        <v>10.44</v>
      </c>
      <c r="F58" s="299" t="n">
        <v>436.65</v>
      </c>
      <c r="G58" s="288" t="n">
        <f aca="false">E58*F58</f>
        <v>4558.626</v>
      </c>
      <c r="H58" s="70" t="s">
        <v>21</v>
      </c>
      <c r="I58" s="73" t="n">
        <v>0.001</v>
      </c>
      <c r="J58" s="72" t="n">
        <f aca="false">E58*I58</f>
        <v>0.01044</v>
      </c>
      <c r="K58" s="73" t="n">
        <v>0</v>
      </c>
      <c r="L58" s="74" t="n">
        <f aca="false">E59*K58</f>
        <v>0</v>
      </c>
    </row>
    <row r="59" s="185" customFormat="true" ht="29.25" hidden="false" customHeight="true" outlineLevel="0" collapsed="false">
      <c r="A59" s="266" t="n">
        <f aca="false">A58+1</f>
        <v>29</v>
      </c>
      <c r="B59" s="65" t="n">
        <v>181151311</v>
      </c>
      <c r="C59" s="65" t="s">
        <v>264</v>
      </c>
      <c r="D59" s="66" t="s">
        <v>32</v>
      </c>
      <c r="E59" s="321" t="n">
        <f aca="false">E57</f>
        <v>348</v>
      </c>
      <c r="F59" s="189" t="n">
        <v>117.18</v>
      </c>
      <c r="G59" s="69" t="n">
        <f aca="false">E59*F59</f>
        <v>40778.64</v>
      </c>
      <c r="H59" s="70" t="s">
        <v>21</v>
      </c>
      <c r="I59" s="73" t="n">
        <v>0</v>
      </c>
      <c r="J59" s="72" t="n">
        <f aca="false">E60*I59</f>
        <v>0</v>
      </c>
      <c r="K59" s="73" t="n">
        <v>0</v>
      </c>
    </row>
    <row r="60" s="185" customFormat="true" ht="29.25" hidden="false" customHeight="true" outlineLevel="0" collapsed="false">
      <c r="A60" s="266" t="n">
        <f aca="false">A59+1</f>
        <v>30</v>
      </c>
      <c r="B60" s="65" t="n">
        <v>182303111</v>
      </c>
      <c r="C60" s="65" t="s">
        <v>265</v>
      </c>
      <c r="D60" s="66" t="s">
        <v>32</v>
      </c>
      <c r="E60" s="321" t="n">
        <f aca="false">E57</f>
        <v>348</v>
      </c>
      <c r="F60" s="189" t="n">
        <v>69.49</v>
      </c>
      <c r="G60" s="69" t="n">
        <f aca="false">E60*F60</f>
        <v>24182.52</v>
      </c>
      <c r="H60" s="70" t="s">
        <v>21</v>
      </c>
      <c r="I60" s="73" t="n">
        <v>0</v>
      </c>
      <c r="J60" s="72" t="n">
        <f aca="false">E8*I60</f>
        <v>0</v>
      </c>
      <c r="K60" s="73" t="n">
        <v>0</v>
      </c>
    </row>
    <row r="61" customFormat="false" ht="15" hidden="false" customHeight="false" outlineLevel="0" collapsed="false">
      <c r="A61" s="266" t="n">
        <f aca="false">A60+1</f>
        <v>31</v>
      </c>
      <c r="B61" s="284" t="n">
        <v>181010</v>
      </c>
      <c r="C61" s="297" t="s">
        <v>266</v>
      </c>
      <c r="D61" s="286" t="s">
        <v>78</v>
      </c>
      <c r="E61" s="298" t="n">
        <f aca="false">106*0.05</f>
        <v>5.3</v>
      </c>
      <c r="F61" s="299" t="n">
        <v>1384.02</v>
      </c>
      <c r="G61" s="288" t="n">
        <f aca="false">E61*F61</f>
        <v>7335.306</v>
      </c>
      <c r="H61" s="289" t="s">
        <v>232</v>
      </c>
      <c r="I61" s="73" t="n">
        <v>0.45</v>
      </c>
      <c r="J61" s="72" t="n">
        <f aca="false">E61*I61</f>
        <v>2.385</v>
      </c>
      <c r="K61" s="73" t="n">
        <v>0</v>
      </c>
      <c r="L61" s="74" t="n">
        <f aca="false">E61*K61</f>
        <v>0</v>
      </c>
    </row>
    <row r="62" customFormat="false" ht="15" hidden="false" customHeight="false" outlineLevel="0" collapsed="false">
      <c r="A62" s="266" t="n">
        <f aca="false">A61+1</f>
        <v>32</v>
      </c>
      <c r="B62" s="284" t="n">
        <f aca="false">B61+1</f>
        <v>181011</v>
      </c>
      <c r="C62" s="297" t="s">
        <v>267</v>
      </c>
      <c r="D62" s="286" t="s">
        <v>78</v>
      </c>
      <c r="E62" s="298" t="n">
        <f aca="false">(102+140)*0.05</f>
        <v>12.1</v>
      </c>
      <c r="F62" s="299" t="n">
        <v>2471.21</v>
      </c>
      <c r="G62" s="288" t="n">
        <f aca="false">E62*F62</f>
        <v>29901.641</v>
      </c>
      <c r="H62" s="289" t="s">
        <v>232</v>
      </c>
      <c r="I62" s="73" t="n">
        <v>0.45</v>
      </c>
      <c r="J62" s="72" t="n">
        <f aca="false">E62*I62</f>
        <v>5.445</v>
      </c>
      <c r="K62" s="73" t="n">
        <v>0</v>
      </c>
      <c r="L62" s="74" t="n">
        <f aca="false">E62*K62</f>
        <v>0</v>
      </c>
    </row>
    <row r="63" customFormat="false" ht="15" hidden="false" customHeight="false" outlineLevel="0" collapsed="false">
      <c r="A63" s="266" t="n">
        <f aca="false">A62+1</f>
        <v>33</v>
      </c>
      <c r="B63" s="65" t="n">
        <v>185804312</v>
      </c>
      <c r="C63" s="65" t="s">
        <v>268</v>
      </c>
      <c r="D63" s="66" t="s">
        <v>20</v>
      </c>
      <c r="E63" s="321" t="n">
        <f aca="false">E60*0.2</f>
        <v>69.6</v>
      </c>
      <c r="F63" s="117" t="n">
        <v>150</v>
      </c>
      <c r="G63" s="69" t="n">
        <f aca="false">E63*F63</f>
        <v>10440</v>
      </c>
      <c r="H63" s="70" t="s">
        <v>21</v>
      </c>
      <c r="I63" s="73" t="n">
        <v>0</v>
      </c>
      <c r="J63" s="72" t="n">
        <f aca="false">E12*I63</f>
        <v>0</v>
      </c>
      <c r="K63" s="73" t="n">
        <v>0</v>
      </c>
      <c r="L63" s="185"/>
    </row>
    <row r="64" customFormat="false" ht="15" hidden="false" customHeight="false" outlineLevel="0" collapsed="false">
      <c r="A64" s="266" t="n">
        <f aca="false">A63+1</f>
        <v>34</v>
      </c>
      <c r="B64" s="117" t="n">
        <f aca="false">B62+1</f>
        <v>181012</v>
      </c>
      <c r="C64" s="322" t="s">
        <v>269</v>
      </c>
      <c r="D64" s="323" t="s">
        <v>246</v>
      </c>
      <c r="E64" s="324" t="n">
        <f aca="false">0.5*(E62+E61)</f>
        <v>8.7</v>
      </c>
      <c r="F64" s="302" t="n">
        <v>5.57</v>
      </c>
      <c r="G64" s="69" t="n">
        <f aca="false">E64*F64</f>
        <v>48.459</v>
      </c>
      <c r="H64" s="303" t="s">
        <v>232</v>
      </c>
      <c r="I64" s="73" t="n">
        <v>0.45</v>
      </c>
      <c r="J64" s="72" t="n">
        <f aca="false">E64*I64</f>
        <v>3.915</v>
      </c>
      <c r="K64" s="73" t="n">
        <v>0</v>
      </c>
      <c r="L64" s="74" t="n">
        <f aca="false">E64*K64</f>
        <v>0</v>
      </c>
    </row>
    <row r="65" customFormat="false" ht="15" hidden="false" customHeight="true" outlineLevel="0" collapsed="false">
      <c r="A65" s="266" t="n">
        <f aca="false">A64+1</f>
        <v>35</v>
      </c>
      <c r="B65" s="284" t="n">
        <f aca="false">B64+1</f>
        <v>181013</v>
      </c>
      <c r="C65" s="325" t="s">
        <v>247</v>
      </c>
      <c r="D65" s="326" t="s">
        <v>246</v>
      </c>
      <c r="E65" s="327" t="n">
        <f aca="false">E64</f>
        <v>8.7</v>
      </c>
      <c r="F65" s="299" t="n">
        <v>23</v>
      </c>
      <c r="G65" s="288" t="n">
        <f aca="false">E65*F65</f>
        <v>200.1</v>
      </c>
      <c r="H65" s="289" t="s">
        <v>232</v>
      </c>
      <c r="I65" s="73" t="n">
        <v>0.45</v>
      </c>
      <c r="J65" s="72" t="n">
        <f aca="false">E65*I65</f>
        <v>3.915</v>
      </c>
      <c r="K65" s="73" t="n">
        <v>0</v>
      </c>
      <c r="L65" s="74" t="n">
        <f aca="false">E65*K65</f>
        <v>0</v>
      </c>
    </row>
    <row r="66" customFormat="false" ht="17.25" hidden="false" customHeight="true" outlineLevel="0" collapsed="false">
      <c r="A66" s="266" t="n">
        <f aca="false">A65+1</f>
        <v>36</v>
      </c>
      <c r="B66" s="328" t="n">
        <v>998231311</v>
      </c>
      <c r="C66" s="329" t="s">
        <v>270</v>
      </c>
      <c r="D66" s="310" t="s">
        <v>134</v>
      </c>
      <c r="E66" s="330" t="n">
        <f aca="false">J56+J27+J10+J6</f>
        <v>78.8498040625</v>
      </c>
      <c r="F66" s="331" t="n">
        <v>632.5</v>
      </c>
      <c r="G66" s="69" t="n">
        <f aca="false">E66*F66</f>
        <v>49872.5010695313</v>
      </c>
      <c r="H66" s="70" t="s">
        <v>21</v>
      </c>
      <c r="I66" s="73" t="n">
        <v>0</v>
      </c>
      <c r="J66" s="72" t="n">
        <f aca="false">E66*I66</f>
        <v>0</v>
      </c>
      <c r="K66" s="73" t="n">
        <v>0</v>
      </c>
      <c r="L66" s="74"/>
    </row>
    <row r="67" customFormat="false" ht="24" hidden="false" customHeight="true" outlineLevel="0" collapsed="false">
      <c r="C67" s="332"/>
      <c r="D67" s="332"/>
      <c r="E67" s="332"/>
    </row>
    <row r="68" customFormat="false" ht="19.5" hidden="false" customHeight="true" outlineLevel="0" collapsed="false">
      <c r="C68" s="333" t="s">
        <v>271</v>
      </c>
      <c r="D68" s="334"/>
      <c r="E68" s="334"/>
      <c r="F68" s="334"/>
      <c r="G68" s="334"/>
    </row>
    <row r="69" customFormat="false" ht="19.5" hidden="false" customHeight="true" outlineLevel="0" collapsed="false">
      <c r="C69" s="334" t="s">
        <v>205</v>
      </c>
      <c r="D69" s="334"/>
      <c r="E69" s="334"/>
      <c r="F69" s="334"/>
      <c r="G69" s="335" t="n">
        <f aca="false">G6</f>
        <v>9840</v>
      </c>
    </row>
    <row r="70" customFormat="false" ht="19.5" hidden="false" customHeight="true" outlineLevel="0" collapsed="false">
      <c r="C70" s="334" t="s">
        <v>209</v>
      </c>
      <c r="D70" s="334"/>
      <c r="E70" s="334"/>
      <c r="F70" s="334"/>
      <c r="G70" s="335" t="n">
        <f aca="false">G10</f>
        <v>126726.51</v>
      </c>
    </row>
    <row r="71" customFormat="false" ht="19.5" hidden="false" customHeight="true" outlineLevel="0" collapsed="false">
      <c r="C71" s="334" t="s">
        <v>229</v>
      </c>
      <c r="D71" s="334"/>
      <c r="E71" s="334"/>
      <c r="F71" s="334"/>
      <c r="G71" s="335" t="n">
        <f aca="false">G27</f>
        <v>1955432.85833203</v>
      </c>
    </row>
    <row r="72" customFormat="false" ht="19.5" hidden="false" customHeight="true" outlineLevel="0" collapsed="false">
      <c r="C72" s="336" t="s">
        <v>260</v>
      </c>
      <c r="D72" s="336"/>
      <c r="E72" s="336"/>
      <c r="F72" s="336"/>
      <c r="G72" s="337" t="n">
        <f aca="false">G56</f>
        <v>179821.433069531</v>
      </c>
    </row>
    <row r="73" customFormat="false" ht="19.5" hidden="false" customHeight="true" outlineLevel="0" collapsed="false">
      <c r="C73" s="333" t="s">
        <v>272</v>
      </c>
      <c r="G73" s="338" t="n">
        <f aca="false">SUM(G69:G72)</f>
        <v>2271820.80140156</v>
      </c>
    </row>
  </sheetData>
  <printOptions headings="false" gridLines="false" gridLinesSet="true" horizontalCentered="false" verticalCentered="false"/>
  <pageMargins left="0.629861111111111" right="0.472222222222222" top="0.359722222222222" bottom="0.640277777777778" header="0.511805555555555" footer="0.315277777777778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>&amp;C&amp;10&amp;P&amp;R&amp;"Arial,obyčejné"&amp;10uchazeč  ..................................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tabColor rgb="FF548235"/>
    <pageSetUpPr fitToPage="false"/>
  </sheetPr>
  <dimension ref="A1:CZ138"/>
  <sheetViews>
    <sheetView showFormulas="false" showGridLines="true" showRowColHeaders="true" showZeros="true" rightToLeft="false" tabSelected="false" showOutlineSymbols="true" defaultGridColor="true" view="normal" topLeftCell="A73" colorId="64" zoomScale="100" zoomScaleNormal="100" zoomScalePageLayoutView="100" workbookViewId="0">
      <selection pane="topLeft" activeCell="L18" activeCellId="0" sqref="L18"/>
    </sheetView>
  </sheetViews>
  <sheetFormatPr defaultColWidth="9.15625" defaultRowHeight="12.75" zeroHeight="false" outlineLevelRow="0" outlineLevelCol="0"/>
  <cols>
    <col collapsed="false" customWidth="true" hidden="false" outlineLevel="0" max="1" min="1" style="339" width="4.29"/>
    <col collapsed="false" customWidth="true" hidden="false" outlineLevel="0" max="2" min="2" style="339" width="13.14"/>
    <col collapsed="false" customWidth="true" hidden="false" outlineLevel="0" max="3" min="3" style="339" width="40.42"/>
    <col collapsed="false" customWidth="true" hidden="false" outlineLevel="0" max="4" min="4" style="339" width="5.57"/>
    <col collapsed="false" customWidth="true" hidden="false" outlineLevel="0" max="5" min="5" style="340" width="8.57"/>
    <col collapsed="false" customWidth="true" hidden="false" outlineLevel="0" max="6" min="6" style="340" width="9.85"/>
    <col collapsed="false" customWidth="true" hidden="false" outlineLevel="0" max="7" min="7" style="339" width="15.71"/>
    <col collapsed="false" customWidth="false" hidden="false" outlineLevel="0" max="256" min="8" style="339" width="9.14"/>
    <col collapsed="false" customWidth="true" hidden="false" outlineLevel="0" max="257" min="257" style="339" width="3.86"/>
    <col collapsed="false" customWidth="true" hidden="false" outlineLevel="0" max="258" min="258" style="339" width="11.99"/>
    <col collapsed="false" customWidth="true" hidden="false" outlineLevel="0" max="259" min="259" style="339" width="40.42"/>
    <col collapsed="false" customWidth="true" hidden="false" outlineLevel="0" max="260" min="260" style="339" width="5.57"/>
    <col collapsed="false" customWidth="true" hidden="false" outlineLevel="0" max="261" min="261" style="339" width="8.57"/>
    <col collapsed="false" customWidth="true" hidden="false" outlineLevel="0" max="262" min="262" style="339" width="9.85"/>
    <col collapsed="false" customWidth="true" hidden="false" outlineLevel="0" max="263" min="263" style="339" width="13.86"/>
    <col collapsed="false" customWidth="false" hidden="false" outlineLevel="0" max="512" min="264" style="339" width="9.14"/>
    <col collapsed="false" customWidth="true" hidden="false" outlineLevel="0" max="513" min="513" style="339" width="3.86"/>
    <col collapsed="false" customWidth="true" hidden="false" outlineLevel="0" max="514" min="514" style="339" width="11.99"/>
    <col collapsed="false" customWidth="true" hidden="false" outlineLevel="0" max="515" min="515" style="339" width="40.42"/>
    <col collapsed="false" customWidth="true" hidden="false" outlineLevel="0" max="516" min="516" style="339" width="5.57"/>
    <col collapsed="false" customWidth="true" hidden="false" outlineLevel="0" max="517" min="517" style="339" width="8.57"/>
    <col collapsed="false" customWidth="true" hidden="false" outlineLevel="0" max="518" min="518" style="339" width="9.85"/>
    <col collapsed="false" customWidth="true" hidden="false" outlineLevel="0" max="519" min="519" style="339" width="13.86"/>
    <col collapsed="false" customWidth="false" hidden="false" outlineLevel="0" max="768" min="520" style="339" width="9.14"/>
    <col collapsed="false" customWidth="true" hidden="false" outlineLevel="0" max="769" min="769" style="339" width="3.86"/>
    <col collapsed="false" customWidth="true" hidden="false" outlineLevel="0" max="770" min="770" style="339" width="11.99"/>
    <col collapsed="false" customWidth="true" hidden="false" outlineLevel="0" max="771" min="771" style="339" width="40.42"/>
    <col collapsed="false" customWidth="true" hidden="false" outlineLevel="0" max="772" min="772" style="339" width="5.57"/>
    <col collapsed="false" customWidth="true" hidden="false" outlineLevel="0" max="773" min="773" style="339" width="8.57"/>
    <col collapsed="false" customWidth="true" hidden="false" outlineLevel="0" max="774" min="774" style="339" width="9.85"/>
    <col collapsed="false" customWidth="true" hidden="false" outlineLevel="0" max="775" min="775" style="339" width="13.86"/>
    <col collapsed="false" customWidth="false" hidden="false" outlineLevel="0" max="1024" min="776" style="339" width="9.14"/>
  </cols>
  <sheetData>
    <row r="1" customFormat="false" ht="15" hidden="false" customHeight="false" outlineLevel="0" collapsed="false">
      <c r="A1" s="4" t="s">
        <v>202</v>
      </c>
      <c r="B1" s="5"/>
      <c r="C1" s="6"/>
      <c r="D1" s="251" t="s">
        <v>1</v>
      </c>
      <c r="E1" s="9"/>
      <c r="F1" s="341"/>
      <c r="G1" s="11" t="s">
        <v>273</v>
      </c>
    </row>
    <row r="2" customFormat="false" ht="17.25" hidden="false" customHeight="true" outlineLevel="0" collapsed="false">
      <c r="A2" s="342" t="s">
        <v>3</v>
      </c>
      <c r="B2" s="20"/>
      <c r="C2" s="21"/>
      <c r="D2" s="23" t="s">
        <v>274</v>
      </c>
      <c r="E2" s="24"/>
      <c r="F2" s="343"/>
      <c r="G2" s="26"/>
    </row>
    <row r="3" customFormat="false" ht="14.25" hidden="false" customHeight="true" outlineLevel="0" collapsed="false">
      <c r="A3" s="344" t="s">
        <v>275</v>
      </c>
      <c r="B3" s="345" t="s">
        <v>276</v>
      </c>
      <c r="C3" s="345" t="s">
        <v>277</v>
      </c>
      <c r="D3" s="345" t="s">
        <v>8</v>
      </c>
      <c r="E3" s="345" t="s">
        <v>278</v>
      </c>
      <c r="F3" s="345" t="s">
        <v>279</v>
      </c>
      <c r="G3" s="346" t="s">
        <v>280</v>
      </c>
    </row>
    <row r="4" customFormat="false" ht="15" hidden="false" customHeight="true" outlineLevel="0" collapsed="false">
      <c r="A4" s="347"/>
      <c r="B4" s="348"/>
      <c r="C4" s="349" t="s">
        <v>281</v>
      </c>
      <c r="D4" s="350"/>
      <c r="E4" s="351"/>
      <c r="F4" s="351"/>
      <c r="G4" s="350"/>
    </row>
    <row r="5" customFormat="false" ht="24.75" hidden="false" customHeight="true" outlineLevel="0" collapsed="false">
      <c r="A5" s="352" t="s">
        <v>282</v>
      </c>
      <c r="B5" s="353" t="s">
        <v>283</v>
      </c>
      <c r="C5" s="354" t="s">
        <v>284</v>
      </c>
      <c r="D5" s="355"/>
      <c r="E5" s="355"/>
      <c r="F5" s="355"/>
      <c r="G5" s="356"/>
      <c r="O5" s="357" t="n">
        <v>1</v>
      </c>
    </row>
    <row r="6" customFormat="false" ht="23.25" hidden="false" customHeight="false" outlineLevel="0" collapsed="false">
      <c r="A6" s="358" t="n">
        <v>1</v>
      </c>
      <c r="B6" s="359" t="s">
        <v>285</v>
      </c>
      <c r="C6" s="360" t="s">
        <v>286</v>
      </c>
      <c r="D6" s="361" t="s">
        <v>177</v>
      </c>
      <c r="E6" s="362" t="n">
        <v>2</v>
      </c>
      <c r="F6" s="362" t="n">
        <v>1800</v>
      </c>
      <c r="G6" s="363" t="n">
        <f aca="false">E6*F6</f>
        <v>3600</v>
      </c>
      <c r="O6" s="357" t="n">
        <v>2</v>
      </c>
      <c r="AA6" s="339" t="n">
        <v>12</v>
      </c>
      <c r="AB6" s="339" t="n">
        <v>0</v>
      </c>
      <c r="AC6" s="339" t="n">
        <v>1</v>
      </c>
      <c r="AZ6" s="339" t="n">
        <v>4</v>
      </c>
      <c r="BA6" s="339" t="n">
        <f aca="false">IF(AZ6=1,G6,0)</f>
        <v>0</v>
      </c>
      <c r="BB6" s="339" t="n">
        <f aca="false">IF(AZ6=2,G6,0)</f>
        <v>0</v>
      </c>
      <c r="BC6" s="339" t="n">
        <f aca="false">IF(AZ6=3,G6,0)</f>
        <v>0</v>
      </c>
      <c r="BD6" s="339" t="n">
        <f aca="false">IF(AZ6=4,G6,0)</f>
        <v>3600</v>
      </c>
      <c r="BE6" s="339" t="n">
        <f aca="false">IF(AZ6=5,G6,0)</f>
        <v>0</v>
      </c>
      <c r="CZ6" s="339" t="n">
        <v>0</v>
      </c>
    </row>
    <row r="7" customFormat="false" ht="12.75" hidden="false" customHeight="false" outlineLevel="0" collapsed="false">
      <c r="A7" s="364"/>
      <c r="B7" s="365" t="s">
        <v>287</v>
      </c>
      <c r="C7" s="366" t="str">
        <f aca="false">CONCATENATE(B5," ",C5)</f>
        <v>M20 Demontaže</v>
      </c>
      <c r="D7" s="364"/>
      <c r="E7" s="367"/>
      <c r="F7" s="367"/>
      <c r="G7" s="368" t="n">
        <f aca="false">SUM(G5:G6)</f>
        <v>3600</v>
      </c>
      <c r="O7" s="357" t="n">
        <v>4</v>
      </c>
      <c r="BA7" s="369" t="n">
        <f aca="false">SUM(BA5:BA6)</f>
        <v>0</v>
      </c>
      <c r="BB7" s="369" t="n">
        <f aca="false">SUM(BB5:BB6)</f>
        <v>0</v>
      </c>
      <c r="BC7" s="369" t="n">
        <f aca="false">SUM(BC5:BC6)</f>
        <v>0</v>
      </c>
      <c r="BD7" s="369" t="n">
        <f aca="false">SUM(BD5:BD6)</f>
        <v>3600</v>
      </c>
      <c r="BE7" s="369" t="n">
        <f aca="false">SUM(BE5:BE6)</f>
        <v>0</v>
      </c>
    </row>
    <row r="8" customFormat="false" ht="12.75" hidden="false" customHeight="false" outlineLevel="0" collapsed="false">
      <c r="A8" s="352" t="s">
        <v>282</v>
      </c>
      <c r="B8" s="353" t="s">
        <v>288</v>
      </c>
      <c r="C8" s="354" t="s">
        <v>289</v>
      </c>
      <c r="D8" s="355"/>
      <c r="E8" s="355"/>
      <c r="F8" s="355"/>
      <c r="G8" s="370"/>
      <c r="O8" s="357" t="n">
        <v>1</v>
      </c>
    </row>
    <row r="9" customFormat="false" ht="15" hidden="false" customHeight="false" outlineLevel="0" collapsed="false">
      <c r="A9" s="358" t="n">
        <v>2</v>
      </c>
      <c r="B9" s="359" t="s">
        <v>290</v>
      </c>
      <c r="C9" s="360" t="s">
        <v>291</v>
      </c>
      <c r="D9" s="361" t="s">
        <v>208</v>
      </c>
      <c r="E9" s="362" t="n">
        <v>6</v>
      </c>
      <c r="F9" s="362" t="n">
        <v>285.6</v>
      </c>
      <c r="G9" s="363" t="n">
        <f aca="false">E9*F9</f>
        <v>1713.6</v>
      </c>
      <c r="O9" s="357" t="n">
        <v>2</v>
      </c>
      <c r="AA9" s="339" t="n">
        <v>12</v>
      </c>
      <c r="AB9" s="339" t="n">
        <v>0</v>
      </c>
      <c r="AC9" s="339" t="n">
        <v>2</v>
      </c>
      <c r="AZ9" s="339" t="n">
        <v>4</v>
      </c>
      <c r="BA9" s="339" t="n">
        <f aca="false">IF(AZ9=1,G9,0)</f>
        <v>0</v>
      </c>
      <c r="BB9" s="339" t="n">
        <f aca="false">IF(AZ9=2,G9,0)</f>
        <v>0</v>
      </c>
      <c r="BC9" s="339" t="n">
        <f aca="false">IF(AZ9=3,G9,0)</f>
        <v>0</v>
      </c>
      <c r="BD9" s="339" t="n">
        <f aca="false">IF(AZ9=4,G9,0)</f>
        <v>1713.6</v>
      </c>
      <c r="BE9" s="339" t="n">
        <f aca="false">IF(AZ9=5,G9,0)</f>
        <v>0</v>
      </c>
      <c r="CZ9" s="339" t="n">
        <v>0</v>
      </c>
    </row>
    <row r="10" customFormat="false" ht="12.75" hidden="false" customHeight="true" outlineLevel="0" collapsed="false">
      <c r="A10" s="371"/>
      <c r="B10" s="372"/>
      <c r="C10" s="373" t="s">
        <v>292</v>
      </c>
      <c r="D10" s="373"/>
      <c r="E10" s="374" t="n">
        <v>6</v>
      </c>
      <c r="F10" s="375"/>
      <c r="G10" s="376"/>
      <c r="M10" s="357" t="s">
        <v>292</v>
      </c>
      <c r="O10" s="357"/>
    </row>
    <row r="11" customFormat="false" ht="15" hidden="false" customHeight="false" outlineLevel="0" collapsed="false">
      <c r="A11" s="358" t="n">
        <v>3</v>
      </c>
      <c r="B11" s="359" t="s">
        <v>293</v>
      </c>
      <c r="C11" s="360" t="s">
        <v>294</v>
      </c>
      <c r="D11" s="361" t="s">
        <v>208</v>
      </c>
      <c r="E11" s="362" t="n">
        <v>3</v>
      </c>
      <c r="F11" s="362" t="n">
        <v>50.4</v>
      </c>
      <c r="G11" s="363" t="n">
        <f aca="false">E11*F11</f>
        <v>151.2</v>
      </c>
      <c r="O11" s="357" t="n">
        <v>2</v>
      </c>
      <c r="AA11" s="339" t="n">
        <v>12</v>
      </c>
      <c r="AB11" s="339" t="n">
        <v>0</v>
      </c>
      <c r="AC11" s="339" t="n">
        <v>3</v>
      </c>
      <c r="AZ11" s="339" t="n">
        <v>4</v>
      </c>
      <c r="BA11" s="339" t="n">
        <f aca="false">IF(AZ11=1,G11,0)</f>
        <v>0</v>
      </c>
      <c r="BB11" s="339" t="n">
        <f aca="false">IF(AZ11=2,G11,0)</f>
        <v>0</v>
      </c>
      <c r="BC11" s="339" t="n">
        <f aca="false">IF(AZ11=3,G11,0)</f>
        <v>0</v>
      </c>
      <c r="BD11" s="339" t="n">
        <f aca="false">IF(AZ11=4,G11,0)</f>
        <v>151.2</v>
      </c>
      <c r="BE11" s="339" t="n">
        <f aca="false">IF(AZ11=5,G11,0)</f>
        <v>0</v>
      </c>
      <c r="CZ11" s="339" t="n">
        <v>0</v>
      </c>
    </row>
    <row r="12" customFormat="false" ht="12.75" hidden="false" customHeight="true" outlineLevel="0" collapsed="false">
      <c r="A12" s="371"/>
      <c r="B12" s="372"/>
      <c r="C12" s="373" t="s">
        <v>295</v>
      </c>
      <c r="D12" s="373"/>
      <c r="E12" s="374" t="n">
        <v>3</v>
      </c>
      <c r="F12" s="375"/>
      <c r="G12" s="376"/>
      <c r="M12" s="357" t="s">
        <v>295</v>
      </c>
      <c r="O12" s="357"/>
    </row>
    <row r="13" customFormat="false" ht="15" hidden="false" customHeight="false" outlineLevel="0" collapsed="false">
      <c r="A13" s="358" t="n">
        <v>4</v>
      </c>
      <c r="B13" s="359" t="s">
        <v>296</v>
      </c>
      <c r="C13" s="360" t="s">
        <v>297</v>
      </c>
      <c r="D13" s="361" t="s">
        <v>208</v>
      </c>
      <c r="E13" s="362" t="n">
        <v>12</v>
      </c>
      <c r="F13" s="362" t="n">
        <v>51.12</v>
      </c>
      <c r="G13" s="363" t="n">
        <f aca="false">E13*F13</f>
        <v>613.44</v>
      </c>
      <c r="O13" s="357" t="n">
        <v>2</v>
      </c>
      <c r="AA13" s="339" t="n">
        <v>12</v>
      </c>
      <c r="AB13" s="339" t="n">
        <v>0</v>
      </c>
      <c r="AC13" s="339" t="n">
        <v>4</v>
      </c>
      <c r="AZ13" s="339" t="n">
        <v>4</v>
      </c>
      <c r="BA13" s="339" t="n">
        <f aca="false">IF(AZ13=1,G13,0)</f>
        <v>0</v>
      </c>
      <c r="BB13" s="339" t="n">
        <f aca="false">IF(AZ13=2,G13,0)</f>
        <v>0</v>
      </c>
      <c r="BC13" s="339" t="n">
        <f aca="false">IF(AZ13=3,G13,0)</f>
        <v>0</v>
      </c>
      <c r="BD13" s="339" t="n">
        <f aca="false">IF(AZ13=4,G13,0)</f>
        <v>613.44</v>
      </c>
      <c r="BE13" s="339" t="n">
        <f aca="false">IF(AZ13=5,G13,0)</f>
        <v>0</v>
      </c>
      <c r="CZ13" s="339" t="n">
        <v>0</v>
      </c>
    </row>
    <row r="14" customFormat="false" ht="12.75" hidden="false" customHeight="true" outlineLevel="0" collapsed="false">
      <c r="A14" s="371"/>
      <c r="B14" s="372"/>
      <c r="C14" s="373" t="s">
        <v>298</v>
      </c>
      <c r="D14" s="373"/>
      <c r="E14" s="374" t="n">
        <v>12</v>
      </c>
      <c r="F14" s="375"/>
      <c r="G14" s="376"/>
      <c r="M14" s="357" t="s">
        <v>298</v>
      </c>
      <c r="O14" s="357"/>
    </row>
    <row r="15" customFormat="false" ht="23.25" hidden="false" customHeight="false" outlineLevel="0" collapsed="false">
      <c r="A15" s="358" t="n">
        <v>5</v>
      </c>
      <c r="B15" s="359" t="s">
        <v>299</v>
      </c>
      <c r="C15" s="360" t="s">
        <v>300</v>
      </c>
      <c r="D15" s="361" t="s">
        <v>208</v>
      </c>
      <c r="E15" s="362" t="n">
        <v>2</v>
      </c>
      <c r="F15" s="362" t="n">
        <v>375.6</v>
      </c>
      <c r="G15" s="363" t="n">
        <f aca="false">E15*F15</f>
        <v>751.2</v>
      </c>
      <c r="O15" s="357" t="n">
        <v>2</v>
      </c>
      <c r="AA15" s="339" t="n">
        <v>12</v>
      </c>
      <c r="AB15" s="339" t="n">
        <v>0</v>
      </c>
      <c r="AC15" s="339" t="n">
        <v>5</v>
      </c>
      <c r="AZ15" s="339" t="n">
        <v>4</v>
      </c>
      <c r="BA15" s="339" t="n">
        <f aca="false">IF(AZ15=1,G15,0)</f>
        <v>0</v>
      </c>
      <c r="BB15" s="339" t="n">
        <f aca="false">IF(AZ15=2,G15,0)</f>
        <v>0</v>
      </c>
      <c r="BC15" s="339" t="n">
        <f aca="false">IF(AZ15=3,G15,0)</f>
        <v>0</v>
      </c>
      <c r="BD15" s="339" t="n">
        <f aca="false">IF(AZ15=4,G15,0)</f>
        <v>751.2</v>
      </c>
      <c r="BE15" s="339" t="n">
        <f aca="false">IF(AZ15=5,G15,0)</f>
        <v>0</v>
      </c>
      <c r="CZ15" s="339" t="n">
        <v>0</v>
      </c>
    </row>
    <row r="16" customFormat="false" ht="12.75" hidden="false" customHeight="true" outlineLevel="0" collapsed="false">
      <c r="A16" s="371"/>
      <c r="B16" s="372"/>
      <c r="C16" s="373" t="s">
        <v>301</v>
      </c>
      <c r="D16" s="373"/>
      <c r="E16" s="374" t="n">
        <v>2</v>
      </c>
      <c r="F16" s="375"/>
      <c r="G16" s="376"/>
      <c r="M16" s="357" t="s">
        <v>301</v>
      </c>
      <c r="O16" s="357"/>
    </row>
    <row r="17" customFormat="false" ht="23.25" hidden="false" customHeight="false" outlineLevel="0" collapsed="false">
      <c r="A17" s="358" t="n">
        <v>6</v>
      </c>
      <c r="B17" s="359" t="s">
        <v>302</v>
      </c>
      <c r="C17" s="360" t="s">
        <v>303</v>
      </c>
      <c r="D17" s="361" t="s">
        <v>208</v>
      </c>
      <c r="E17" s="362" t="n">
        <v>2</v>
      </c>
      <c r="F17" s="362" t="n">
        <v>10680</v>
      </c>
      <c r="G17" s="363" t="n">
        <f aca="false">E17*F17</f>
        <v>21360</v>
      </c>
      <c r="O17" s="357" t="n">
        <v>2</v>
      </c>
      <c r="AA17" s="339" t="n">
        <v>12</v>
      </c>
      <c r="AB17" s="339" t="n">
        <v>1</v>
      </c>
      <c r="AC17" s="339" t="n">
        <v>6</v>
      </c>
      <c r="AZ17" s="339" t="n">
        <v>3</v>
      </c>
      <c r="BA17" s="339" t="n">
        <f aca="false">IF(AZ17=1,G17,0)</f>
        <v>0</v>
      </c>
      <c r="BB17" s="339" t="n">
        <f aca="false">IF(AZ17=2,G17,0)</f>
        <v>0</v>
      </c>
      <c r="BC17" s="339" t="n">
        <f aca="false">IF(AZ17=3,G17,0)</f>
        <v>21360</v>
      </c>
      <c r="BD17" s="339" t="n">
        <f aca="false">IF(AZ17=4,G17,0)</f>
        <v>0</v>
      </c>
      <c r="BE17" s="339" t="n">
        <f aca="false">IF(AZ17=5,G17,0)</f>
        <v>0</v>
      </c>
      <c r="CZ17" s="339" t="n">
        <v>0.0515</v>
      </c>
    </row>
    <row r="18" customFormat="false" ht="23.25" hidden="false" customHeight="false" outlineLevel="0" collapsed="false">
      <c r="A18" s="358" t="n">
        <v>7</v>
      </c>
      <c r="B18" s="359" t="s">
        <v>304</v>
      </c>
      <c r="C18" s="360" t="s">
        <v>305</v>
      </c>
      <c r="D18" s="361" t="s">
        <v>208</v>
      </c>
      <c r="E18" s="362" t="n">
        <v>1</v>
      </c>
      <c r="F18" s="362" t="n">
        <v>1138.8</v>
      </c>
      <c r="G18" s="363" t="n">
        <f aca="false">E18*F18</f>
        <v>1138.8</v>
      </c>
      <c r="O18" s="357" t="n">
        <v>2</v>
      </c>
      <c r="AA18" s="339" t="n">
        <v>12</v>
      </c>
      <c r="AB18" s="339" t="n">
        <v>0</v>
      </c>
      <c r="AC18" s="339" t="n">
        <v>7</v>
      </c>
      <c r="AZ18" s="339" t="n">
        <v>4</v>
      </c>
      <c r="BA18" s="339" t="n">
        <f aca="false">IF(AZ18=1,G18,0)</f>
        <v>0</v>
      </c>
      <c r="BB18" s="339" t="n">
        <f aca="false">IF(AZ18=2,G18,0)</f>
        <v>0</v>
      </c>
      <c r="BC18" s="339" t="n">
        <f aca="false">IF(AZ18=3,G18,0)</f>
        <v>0</v>
      </c>
      <c r="BD18" s="339" t="n">
        <f aca="false">IF(AZ18=4,G18,0)</f>
        <v>1138.8</v>
      </c>
      <c r="BE18" s="339" t="n">
        <f aca="false">IF(AZ18=5,G18,0)</f>
        <v>0</v>
      </c>
      <c r="CZ18" s="339" t="n">
        <v>0</v>
      </c>
    </row>
    <row r="19" customFormat="false" ht="12.75" hidden="false" customHeight="true" outlineLevel="0" collapsed="false">
      <c r="A19" s="371"/>
      <c r="B19" s="372"/>
      <c r="C19" s="373" t="s">
        <v>306</v>
      </c>
      <c r="D19" s="373"/>
      <c r="E19" s="374" t="n">
        <v>1</v>
      </c>
      <c r="F19" s="375"/>
      <c r="G19" s="376"/>
      <c r="M19" s="357" t="s">
        <v>306</v>
      </c>
      <c r="O19" s="357"/>
    </row>
    <row r="20" customFormat="false" ht="23.25" hidden="false" customHeight="false" outlineLevel="0" collapsed="false">
      <c r="A20" s="358" t="n">
        <v>8</v>
      </c>
      <c r="B20" s="359" t="s">
        <v>307</v>
      </c>
      <c r="C20" s="360" t="s">
        <v>308</v>
      </c>
      <c r="D20" s="361" t="s">
        <v>208</v>
      </c>
      <c r="E20" s="362" t="n">
        <v>1</v>
      </c>
      <c r="F20" s="362" t="n">
        <v>110400</v>
      </c>
      <c r="G20" s="363" t="n">
        <f aca="false">E20*F20</f>
        <v>110400</v>
      </c>
      <c r="O20" s="357" t="n">
        <v>2</v>
      </c>
      <c r="AA20" s="339" t="n">
        <v>12</v>
      </c>
      <c r="AB20" s="339" t="n">
        <v>1</v>
      </c>
      <c r="AC20" s="339" t="n">
        <v>8</v>
      </c>
      <c r="AZ20" s="339" t="n">
        <v>3</v>
      </c>
      <c r="BA20" s="339" t="n">
        <f aca="false">IF(AZ20=1,G20,0)</f>
        <v>0</v>
      </c>
      <c r="BB20" s="339" t="n">
        <f aca="false">IF(AZ20=2,G20,0)</f>
        <v>0</v>
      </c>
      <c r="BC20" s="339" t="n">
        <f aca="false">IF(AZ20=3,G20,0)</f>
        <v>110400</v>
      </c>
      <c r="BD20" s="339" t="n">
        <f aca="false">IF(AZ20=4,G20,0)</f>
        <v>0</v>
      </c>
      <c r="BE20" s="339" t="n">
        <f aca="false">IF(AZ20=5,G20,0)</f>
        <v>0</v>
      </c>
      <c r="CZ20" s="339" t="n">
        <v>0.148</v>
      </c>
    </row>
    <row r="21" customFormat="false" ht="15" hidden="false" customHeight="false" outlineLevel="0" collapsed="false">
      <c r="A21" s="358" t="n">
        <v>9</v>
      </c>
      <c r="B21" s="359" t="s">
        <v>309</v>
      </c>
      <c r="C21" s="360" t="s">
        <v>310</v>
      </c>
      <c r="D21" s="361" t="s">
        <v>208</v>
      </c>
      <c r="E21" s="362" t="n">
        <v>9</v>
      </c>
      <c r="F21" s="362" t="n">
        <v>267.6</v>
      </c>
      <c r="G21" s="363" t="n">
        <f aca="false">E21*F21</f>
        <v>2408.4</v>
      </c>
      <c r="O21" s="357" t="n">
        <v>2</v>
      </c>
      <c r="AA21" s="339" t="n">
        <v>12</v>
      </c>
      <c r="AB21" s="339" t="n">
        <v>0</v>
      </c>
      <c r="AC21" s="339" t="n">
        <v>9</v>
      </c>
      <c r="AZ21" s="339" t="n">
        <v>4</v>
      </c>
      <c r="BA21" s="339" t="n">
        <f aca="false">IF(AZ21=1,G21,0)</f>
        <v>0</v>
      </c>
      <c r="BB21" s="339" t="n">
        <f aca="false">IF(AZ21=2,G21,0)</f>
        <v>0</v>
      </c>
      <c r="BC21" s="339" t="n">
        <f aca="false">IF(AZ21=3,G21,0)</f>
        <v>0</v>
      </c>
      <c r="BD21" s="339" t="n">
        <f aca="false">IF(AZ21=4,G21,0)</f>
        <v>2408.4</v>
      </c>
      <c r="BE21" s="339" t="n">
        <f aca="false">IF(AZ21=5,G21,0)</f>
        <v>0</v>
      </c>
      <c r="CZ21" s="339" t="n">
        <v>0</v>
      </c>
    </row>
    <row r="22" customFormat="false" ht="12.75" hidden="false" customHeight="true" outlineLevel="0" collapsed="false">
      <c r="A22" s="371"/>
      <c r="B22" s="372"/>
      <c r="C22" s="373" t="s">
        <v>311</v>
      </c>
      <c r="D22" s="373"/>
      <c r="E22" s="374" t="n">
        <v>9</v>
      </c>
      <c r="F22" s="375"/>
      <c r="G22" s="376"/>
      <c r="M22" s="357" t="s">
        <v>311</v>
      </c>
      <c r="O22" s="357"/>
    </row>
    <row r="23" customFormat="false" ht="15" hidden="false" customHeight="false" outlineLevel="0" collapsed="false">
      <c r="A23" s="358" t="n">
        <v>10</v>
      </c>
      <c r="B23" s="359" t="s">
        <v>312</v>
      </c>
      <c r="C23" s="360" t="s">
        <v>313</v>
      </c>
      <c r="D23" s="361" t="s">
        <v>208</v>
      </c>
      <c r="E23" s="362" t="n">
        <v>9</v>
      </c>
      <c r="F23" s="362" t="n">
        <v>76.8</v>
      </c>
      <c r="G23" s="363" t="n">
        <f aca="false">E23*F23</f>
        <v>691.2</v>
      </c>
      <c r="O23" s="357" t="n">
        <v>2</v>
      </c>
      <c r="AA23" s="339" t="n">
        <v>12</v>
      </c>
      <c r="AB23" s="339" t="n">
        <v>1</v>
      </c>
      <c r="AC23" s="339" t="n">
        <v>10</v>
      </c>
      <c r="AZ23" s="339" t="n">
        <v>3</v>
      </c>
      <c r="BA23" s="339" t="n">
        <f aca="false">IF(AZ23=1,G23,0)</f>
        <v>0</v>
      </c>
      <c r="BB23" s="339" t="n">
        <f aca="false">IF(AZ23=2,G23,0)</f>
        <v>0</v>
      </c>
      <c r="BC23" s="339" t="n">
        <f aca="false">IF(AZ23=3,G23,0)</f>
        <v>691.2</v>
      </c>
      <c r="BD23" s="339" t="n">
        <f aca="false">IF(AZ23=4,G23,0)</f>
        <v>0</v>
      </c>
      <c r="BE23" s="339" t="n">
        <f aca="false">IF(AZ23=5,G23,0)</f>
        <v>0</v>
      </c>
      <c r="CZ23" s="339" t="n">
        <v>0</v>
      </c>
    </row>
    <row r="24" customFormat="false" ht="15" hidden="false" customHeight="false" outlineLevel="0" collapsed="false">
      <c r="A24" s="358" t="n">
        <v>11</v>
      </c>
      <c r="B24" s="359" t="s">
        <v>314</v>
      </c>
      <c r="C24" s="360" t="s">
        <v>315</v>
      </c>
      <c r="D24" s="361" t="s">
        <v>37</v>
      </c>
      <c r="E24" s="362" t="n">
        <v>9</v>
      </c>
      <c r="F24" s="362" t="n">
        <v>91.08</v>
      </c>
      <c r="G24" s="363" t="n">
        <f aca="false">E24*F24</f>
        <v>819.72</v>
      </c>
      <c r="O24" s="357" t="n">
        <v>2</v>
      </c>
      <c r="AA24" s="339" t="n">
        <v>12</v>
      </c>
      <c r="AB24" s="339" t="n">
        <v>0</v>
      </c>
      <c r="AC24" s="339" t="n">
        <v>11</v>
      </c>
      <c r="AZ24" s="339" t="n">
        <v>4</v>
      </c>
      <c r="BA24" s="339" t="n">
        <f aca="false">IF(AZ24=1,G24,0)</f>
        <v>0</v>
      </c>
      <c r="BB24" s="339" t="n">
        <f aca="false">IF(AZ24=2,G24,0)</f>
        <v>0</v>
      </c>
      <c r="BC24" s="339" t="n">
        <f aca="false">IF(AZ24=3,G24,0)</f>
        <v>0</v>
      </c>
      <c r="BD24" s="339" t="n">
        <f aca="false">IF(AZ24=4,G24,0)</f>
        <v>819.72</v>
      </c>
      <c r="BE24" s="339" t="n">
        <f aca="false">IF(AZ24=5,G24,0)</f>
        <v>0</v>
      </c>
      <c r="CZ24" s="339" t="n">
        <v>0</v>
      </c>
    </row>
    <row r="25" customFormat="false" ht="12.75" hidden="false" customHeight="true" outlineLevel="0" collapsed="false">
      <c r="A25" s="371"/>
      <c r="B25" s="372"/>
      <c r="C25" s="373" t="s">
        <v>316</v>
      </c>
      <c r="D25" s="373"/>
      <c r="E25" s="374" t="n">
        <v>9</v>
      </c>
      <c r="F25" s="375"/>
      <c r="G25" s="376"/>
      <c r="M25" s="357" t="s">
        <v>316</v>
      </c>
      <c r="O25" s="357"/>
    </row>
    <row r="26" customFormat="false" ht="15" hidden="false" customHeight="false" outlineLevel="0" collapsed="false">
      <c r="A26" s="358" t="n">
        <v>12</v>
      </c>
      <c r="B26" s="359" t="s">
        <v>317</v>
      </c>
      <c r="C26" s="360" t="s">
        <v>318</v>
      </c>
      <c r="D26" s="361" t="s">
        <v>37</v>
      </c>
      <c r="E26" s="362" t="n">
        <v>9</v>
      </c>
      <c r="F26" s="362" t="n">
        <v>15.9</v>
      </c>
      <c r="G26" s="363" t="n">
        <f aca="false">E26*F26</f>
        <v>143.1</v>
      </c>
      <c r="O26" s="357" t="n">
        <v>2</v>
      </c>
      <c r="AA26" s="339" t="n">
        <v>12</v>
      </c>
      <c r="AB26" s="339" t="n">
        <v>1</v>
      </c>
      <c r="AC26" s="339" t="n">
        <v>12</v>
      </c>
      <c r="AZ26" s="339" t="n">
        <v>3</v>
      </c>
      <c r="BA26" s="339" t="n">
        <f aca="false">IF(AZ26=1,G26,0)</f>
        <v>0</v>
      </c>
      <c r="BB26" s="339" t="n">
        <f aca="false">IF(AZ26=2,G26,0)</f>
        <v>0</v>
      </c>
      <c r="BC26" s="339" t="n">
        <f aca="false">IF(AZ26=3,G26,0)</f>
        <v>143.1</v>
      </c>
      <c r="BD26" s="339" t="n">
        <f aca="false">IF(AZ26=4,G26,0)</f>
        <v>0</v>
      </c>
      <c r="BE26" s="339" t="n">
        <f aca="false">IF(AZ26=5,G26,0)</f>
        <v>0</v>
      </c>
      <c r="CZ26" s="339" t="n">
        <v>0.001</v>
      </c>
    </row>
    <row r="27" customFormat="false" ht="15" hidden="false" customHeight="false" outlineLevel="0" collapsed="false">
      <c r="A27" s="358" t="n">
        <v>13</v>
      </c>
      <c r="B27" s="359" t="s">
        <v>314</v>
      </c>
      <c r="C27" s="360" t="s">
        <v>315</v>
      </c>
      <c r="D27" s="361" t="s">
        <v>37</v>
      </c>
      <c r="E27" s="362" t="n">
        <v>174</v>
      </c>
      <c r="F27" s="362" t="n">
        <v>91.08</v>
      </c>
      <c r="G27" s="363" t="n">
        <f aca="false">E27*F27</f>
        <v>15847.92</v>
      </c>
      <c r="O27" s="357" t="n">
        <v>2</v>
      </c>
      <c r="AA27" s="339" t="n">
        <v>12</v>
      </c>
      <c r="AB27" s="339" t="n">
        <v>0</v>
      </c>
      <c r="AC27" s="339" t="n">
        <v>13</v>
      </c>
      <c r="AZ27" s="339" t="n">
        <v>4</v>
      </c>
      <c r="BA27" s="339" t="n">
        <f aca="false">IF(AZ27=1,G27,0)</f>
        <v>0</v>
      </c>
      <c r="BB27" s="339" t="n">
        <f aca="false">IF(AZ27=2,G27,0)</f>
        <v>0</v>
      </c>
      <c r="BC27" s="339" t="n">
        <f aca="false">IF(AZ27=3,G27,0)</f>
        <v>0</v>
      </c>
      <c r="BD27" s="339" t="n">
        <f aca="false">IF(AZ27=4,G27,0)</f>
        <v>15847.92</v>
      </c>
      <c r="BE27" s="339" t="n">
        <f aca="false">IF(AZ27=5,G27,0)</f>
        <v>0</v>
      </c>
      <c r="CZ27" s="339" t="n">
        <v>0</v>
      </c>
    </row>
    <row r="28" customFormat="false" ht="12.75" hidden="false" customHeight="true" outlineLevel="0" collapsed="false">
      <c r="A28" s="371"/>
      <c r="B28" s="372"/>
      <c r="C28" s="373" t="s">
        <v>319</v>
      </c>
      <c r="D28" s="373"/>
      <c r="E28" s="374" t="n">
        <v>174</v>
      </c>
      <c r="F28" s="375"/>
      <c r="G28" s="376"/>
      <c r="M28" s="357" t="s">
        <v>319</v>
      </c>
      <c r="O28" s="357"/>
    </row>
    <row r="29" customFormat="false" ht="15" hidden="false" customHeight="false" outlineLevel="0" collapsed="false">
      <c r="A29" s="358" t="n">
        <v>14</v>
      </c>
      <c r="B29" s="359" t="s">
        <v>320</v>
      </c>
      <c r="C29" s="360" t="s">
        <v>321</v>
      </c>
      <c r="D29" s="361" t="s">
        <v>37</v>
      </c>
      <c r="E29" s="362" t="n">
        <v>174</v>
      </c>
      <c r="F29" s="362" t="n">
        <v>67.2</v>
      </c>
      <c r="G29" s="363" t="n">
        <f aca="false">E29*F29</f>
        <v>11692.8</v>
      </c>
      <c r="O29" s="357" t="n">
        <v>2</v>
      </c>
      <c r="AA29" s="339" t="n">
        <v>12</v>
      </c>
      <c r="AB29" s="339" t="n">
        <v>1</v>
      </c>
      <c r="AC29" s="339" t="n">
        <v>14</v>
      </c>
      <c r="AZ29" s="339" t="n">
        <v>3</v>
      </c>
      <c r="BA29" s="339" t="n">
        <f aca="false">IF(AZ29=1,G29,0)</f>
        <v>0</v>
      </c>
      <c r="BB29" s="339" t="n">
        <f aca="false">IF(AZ29=2,G29,0)</f>
        <v>0</v>
      </c>
      <c r="BC29" s="339" t="n">
        <f aca="false">IF(AZ29=3,G29,0)</f>
        <v>11692.8</v>
      </c>
      <c r="BD29" s="339" t="n">
        <f aca="false">IF(AZ29=4,G29,0)</f>
        <v>0</v>
      </c>
      <c r="BE29" s="339" t="n">
        <f aca="false">IF(AZ29=5,G29,0)</f>
        <v>0</v>
      </c>
      <c r="CZ29" s="339" t="n">
        <v>0.001</v>
      </c>
    </row>
    <row r="30" customFormat="false" ht="15" hidden="false" customHeight="false" outlineLevel="0" collapsed="false">
      <c r="A30" s="358" t="n">
        <v>15</v>
      </c>
      <c r="B30" s="359" t="s">
        <v>322</v>
      </c>
      <c r="C30" s="360" t="s">
        <v>323</v>
      </c>
      <c r="D30" s="361" t="s">
        <v>208</v>
      </c>
      <c r="E30" s="362" t="n">
        <v>10</v>
      </c>
      <c r="F30" s="362" t="n">
        <v>139.2</v>
      </c>
      <c r="G30" s="363" t="n">
        <f aca="false">E30*F30</f>
        <v>1392</v>
      </c>
      <c r="O30" s="357" t="n">
        <v>2</v>
      </c>
      <c r="AA30" s="339" t="n">
        <v>12</v>
      </c>
      <c r="AB30" s="339" t="n">
        <v>0</v>
      </c>
      <c r="AC30" s="339" t="n">
        <v>15</v>
      </c>
      <c r="AZ30" s="339" t="n">
        <v>4</v>
      </c>
      <c r="BA30" s="339" t="n">
        <f aca="false">IF(AZ30=1,G30,0)</f>
        <v>0</v>
      </c>
      <c r="BB30" s="339" t="n">
        <f aca="false">IF(AZ30=2,G30,0)</f>
        <v>0</v>
      </c>
      <c r="BC30" s="339" t="n">
        <f aca="false">IF(AZ30=3,G30,0)</f>
        <v>0</v>
      </c>
      <c r="BD30" s="339" t="n">
        <f aca="false">IF(AZ30=4,G30,0)</f>
        <v>1392</v>
      </c>
      <c r="BE30" s="339" t="n">
        <f aca="false">IF(AZ30=5,G30,0)</f>
        <v>0</v>
      </c>
      <c r="CZ30" s="339" t="n">
        <v>0</v>
      </c>
    </row>
    <row r="31" customFormat="false" ht="12.75" hidden="false" customHeight="true" outlineLevel="0" collapsed="false">
      <c r="A31" s="371"/>
      <c r="B31" s="372"/>
      <c r="C31" s="373" t="s">
        <v>324</v>
      </c>
      <c r="D31" s="373"/>
      <c r="E31" s="374" t="n">
        <v>10</v>
      </c>
      <c r="F31" s="375"/>
      <c r="G31" s="376"/>
      <c r="M31" s="357" t="s">
        <v>324</v>
      </c>
      <c r="O31" s="357"/>
    </row>
    <row r="32" customFormat="false" ht="15" hidden="false" customHeight="false" outlineLevel="0" collapsed="false">
      <c r="A32" s="358" t="n">
        <v>16</v>
      </c>
      <c r="B32" s="359" t="s">
        <v>325</v>
      </c>
      <c r="C32" s="360" t="s">
        <v>326</v>
      </c>
      <c r="D32" s="361" t="s">
        <v>208</v>
      </c>
      <c r="E32" s="362" t="n">
        <v>10</v>
      </c>
      <c r="F32" s="362" t="n">
        <v>16.524</v>
      </c>
      <c r="G32" s="363" t="n">
        <f aca="false">E32*F32</f>
        <v>165.24</v>
      </c>
      <c r="O32" s="357" t="n">
        <v>2</v>
      </c>
      <c r="AA32" s="339" t="n">
        <v>12</v>
      </c>
      <c r="AB32" s="339" t="n">
        <v>1</v>
      </c>
      <c r="AC32" s="339" t="n">
        <v>16</v>
      </c>
      <c r="AZ32" s="339" t="n">
        <v>3</v>
      </c>
      <c r="BA32" s="339" t="n">
        <f aca="false">IF(AZ32=1,G32,0)</f>
        <v>0</v>
      </c>
      <c r="BB32" s="339" t="n">
        <f aca="false">IF(AZ32=2,G32,0)</f>
        <v>0</v>
      </c>
      <c r="BC32" s="339" t="n">
        <f aca="false">IF(AZ32=3,G32,0)</f>
        <v>165.24</v>
      </c>
      <c r="BD32" s="339" t="n">
        <f aca="false">IF(AZ32=4,G32,0)</f>
        <v>0</v>
      </c>
      <c r="BE32" s="339" t="n">
        <f aca="false">IF(AZ32=5,G32,0)</f>
        <v>0</v>
      </c>
      <c r="CZ32" s="339" t="n">
        <v>0.0003</v>
      </c>
    </row>
    <row r="33" customFormat="false" ht="15" hidden="false" customHeight="false" outlineLevel="0" collapsed="false">
      <c r="A33" s="358" t="n">
        <v>17</v>
      </c>
      <c r="B33" s="359" t="s">
        <v>322</v>
      </c>
      <c r="C33" s="360" t="s">
        <v>323</v>
      </c>
      <c r="D33" s="361" t="s">
        <v>208</v>
      </c>
      <c r="E33" s="362" t="n">
        <v>3</v>
      </c>
      <c r="F33" s="362" t="n">
        <v>139.2</v>
      </c>
      <c r="G33" s="363" t="n">
        <f aca="false">E33*F33</f>
        <v>417.6</v>
      </c>
      <c r="O33" s="357" t="n">
        <v>2</v>
      </c>
      <c r="AA33" s="339" t="n">
        <v>12</v>
      </c>
      <c r="AB33" s="339" t="n">
        <v>0</v>
      </c>
      <c r="AC33" s="339" t="n">
        <v>17</v>
      </c>
      <c r="AZ33" s="339" t="n">
        <v>4</v>
      </c>
      <c r="BA33" s="339" t="n">
        <f aca="false">IF(AZ33=1,G33,0)</f>
        <v>0</v>
      </c>
      <c r="BB33" s="339" t="n">
        <f aca="false">IF(AZ33=2,G33,0)</f>
        <v>0</v>
      </c>
      <c r="BC33" s="339" t="n">
        <f aca="false">IF(AZ33=3,G33,0)</f>
        <v>0</v>
      </c>
      <c r="BD33" s="339" t="n">
        <f aca="false">IF(AZ33=4,G33,0)</f>
        <v>417.6</v>
      </c>
      <c r="BE33" s="339" t="n">
        <f aca="false">IF(AZ33=5,G33,0)</f>
        <v>0</v>
      </c>
      <c r="CZ33" s="339" t="n">
        <v>0</v>
      </c>
    </row>
    <row r="34" customFormat="false" ht="12.75" hidden="false" customHeight="true" outlineLevel="0" collapsed="false">
      <c r="A34" s="371"/>
      <c r="B34" s="372"/>
      <c r="C34" s="373" t="s">
        <v>295</v>
      </c>
      <c r="D34" s="373"/>
      <c r="E34" s="374" t="n">
        <v>3</v>
      </c>
      <c r="F34" s="375"/>
      <c r="G34" s="376"/>
      <c r="M34" s="357" t="s">
        <v>295</v>
      </c>
      <c r="O34" s="357"/>
    </row>
    <row r="35" customFormat="false" ht="15" hidden="false" customHeight="false" outlineLevel="0" collapsed="false">
      <c r="A35" s="358" t="n">
        <v>18</v>
      </c>
      <c r="B35" s="359" t="s">
        <v>327</v>
      </c>
      <c r="C35" s="360" t="s">
        <v>328</v>
      </c>
      <c r="D35" s="361" t="s">
        <v>208</v>
      </c>
      <c r="E35" s="362" t="n">
        <v>3</v>
      </c>
      <c r="F35" s="362" t="n">
        <v>25.272</v>
      </c>
      <c r="G35" s="363" t="n">
        <f aca="false">E35*F35</f>
        <v>75.816</v>
      </c>
      <c r="O35" s="357" t="n">
        <v>2</v>
      </c>
      <c r="AA35" s="339" t="n">
        <v>12</v>
      </c>
      <c r="AB35" s="339" t="n">
        <v>1</v>
      </c>
      <c r="AC35" s="339" t="n">
        <v>18</v>
      </c>
      <c r="AZ35" s="339" t="n">
        <v>3</v>
      </c>
      <c r="BA35" s="339" t="n">
        <f aca="false">IF(AZ35=1,G35,0)</f>
        <v>0</v>
      </c>
      <c r="BB35" s="339" t="n">
        <f aca="false">IF(AZ35=2,G35,0)</f>
        <v>0</v>
      </c>
      <c r="BC35" s="339" t="n">
        <f aca="false">IF(AZ35=3,G35,0)</f>
        <v>75.816</v>
      </c>
      <c r="BD35" s="339" t="n">
        <f aca="false">IF(AZ35=4,G35,0)</f>
        <v>0</v>
      </c>
      <c r="BE35" s="339" t="n">
        <f aca="false">IF(AZ35=5,G35,0)</f>
        <v>0</v>
      </c>
      <c r="CZ35" s="339" t="n">
        <v>0.00013</v>
      </c>
    </row>
    <row r="36" customFormat="false" ht="15" hidden="false" customHeight="false" outlineLevel="0" collapsed="false">
      <c r="A36" s="358" t="n">
        <v>19</v>
      </c>
      <c r="B36" s="359" t="s">
        <v>329</v>
      </c>
      <c r="C36" s="360" t="s">
        <v>330</v>
      </c>
      <c r="D36" s="361" t="s">
        <v>208</v>
      </c>
      <c r="E36" s="362" t="n">
        <v>2</v>
      </c>
      <c r="F36" s="362" t="n">
        <v>101.4</v>
      </c>
      <c r="G36" s="363" t="n">
        <f aca="false">E36*F36</f>
        <v>202.8</v>
      </c>
      <c r="O36" s="357" t="n">
        <v>2</v>
      </c>
      <c r="AA36" s="339" t="n">
        <v>12</v>
      </c>
      <c r="AB36" s="339" t="n">
        <v>0</v>
      </c>
      <c r="AC36" s="339" t="n">
        <v>19</v>
      </c>
      <c r="AZ36" s="339" t="n">
        <v>4</v>
      </c>
      <c r="BA36" s="339" t="n">
        <f aca="false">IF(AZ36=1,G36,0)</f>
        <v>0</v>
      </c>
      <c r="BB36" s="339" t="n">
        <f aca="false">IF(AZ36=2,G36,0)</f>
        <v>0</v>
      </c>
      <c r="BC36" s="339" t="n">
        <f aca="false">IF(AZ36=3,G36,0)</f>
        <v>0</v>
      </c>
      <c r="BD36" s="339" t="n">
        <f aca="false">IF(AZ36=4,G36,0)</f>
        <v>202.8</v>
      </c>
      <c r="BE36" s="339" t="n">
        <f aca="false">IF(AZ36=5,G36,0)</f>
        <v>0</v>
      </c>
      <c r="CZ36" s="339" t="n">
        <v>0</v>
      </c>
    </row>
    <row r="37" customFormat="false" ht="15" hidden="false" customHeight="false" outlineLevel="0" collapsed="false">
      <c r="A37" s="358" t="n">
        <v>20</v>
      </c>
      <c r="B37" s="359" t="s">
        <v>331</v>
      </c>
      <c r="C37" s="360" t="s">
        <v>332</v>
      </c>
      <c r="D37" s="361" t="s">
        <v>37</v>
      </c>
      <c r="E37" s="362" t="n">
        <v>3</v>
      </c>
      <c r="F37" s="362" t="n">
        <v>67.2</v>
      </c>
      <c r="G37" s="363" t="n">
        <f aca="false">E37*F37</f>
        <v>201.6</v>
      </c>
      <c r="O37" s="357" t="n">
        <v>2</v>
      </c>
      <c r="AA37" s="339" t="n">
        <v>12</v>
      </c>
      <c r="AB37" s="339" t="n">
        <v>0</v>
      </c>
      <c r="AC37" s="339" t="n">
        <v>20</v>
      </c>
      <c r="AZ37" s="339" t="n">
        <v>4</v>
      </c>
      <c r="BA37" s="339" t="n">
        <f aca="false">IF(AZ37=1,G37,0)</f>
        <v>0</v>
      </c>
      <c r="BB37" s="339" t="n">
        <f aca="false">IF(AZ37=2,G37,0)</f>
        <v>0</v>
      </c>
      <c r="BC37" s="339" t="n">
        <f aca="false">IF(AZ37=3,G37,0)</f>
        <v>0</v>
      </c>
      <c r="BD37" s="339" t="n">
        <f aca="false">IF(AZ37=4,G37,0)</f>
        <v>201.6</v>
      </c>
      <c r="BE37" s="339" t="n">
        <f aca="false">IF(AZ37=5,G37,0)</f>
        <v>0</v>
      </c>
      <c r="CZ37" s="339" t="n">
        <v>0</v>
      </c>
    </row>
    <row r="38" customFormat="false" ht="12.75" hidden="false" customHeight="true" outlineLevel="0" collapsed="false">
      <c r="A38" s="371"/>
      <c r="B38" s="372"/>
      <c r="C38" s="373" t="s">
        <v>295</v>
      </c>
      <c r="D38" s="373"/>
      <c r="E38" s="374" t="n">
        <v>3</v>
      </c>
      <c r="F38" s="375"/>
      <c r="G38" s="376"/>
      <c r="M38" s="357" t="s">
        <v>295</v>
      </c>
      <c r="O38" s="357"/>
    </row>
    <row r="39" customFormat="false" ht="15" hidden="false" customHeight="false" outlineLevel="0" collapsed="false">
      <c r="A39" s="358" t="n">
        <v>21</v>
      </c>
      <c r="B39" s="359" t="s">
        <v>333</v>
      </c>
      <c r="C39" s="360" t="s">
        <v>334</v>
      </c>
      <c r="D39" s="361" t="s">
        <v>37</v>
      </c>
      <c r="E39" s="362" t="n">
        <v>3</v>
      </c>
      <c r="F39" s="362" t="n">
        <v>64.8</v>
      </c>
      <c r="G39" s="363" t="n">
        <f aca="false">E39*F39</f>
        <v>194.4</v>
      </c>
      <c r="O39" s="357" t="n">
        <v>2</v>
      </c>
      <c r="AA39" s="339" t="n">
        <v>12</v>
      </c>
      <c r="AB39" s="339" t="n">
        <v>1</v>
      </c>
      <c r="AC39" s="339" t="n">
        <v>21</v>
      </c>
      <c r="AZ39" s="339" t="n">
        <v>3</v>
      </c>
      <c r="BA39" s="339" t="n">
        <f aca="false">IF(AZ39=1,G39,0)</f>
        <v>0</v>
      </c>
      <c r="BB39" s="339" t="n">
        <f aca="false">IF(AZ39=2,G39,0)</f>
        <v>0</v>
      </c>
      <c r="BC39" s="339" t="n">
        <f aca="false">IF(AZ39=3,G39,0)</f>
        <v>194.4</v>
      </c>
      <c r="BD39" s="339" t="n">
        <f aca="false">IF(AZ39=4,G39,0)</f>
        <v>0</v>
      </c>
      <c r="BE39" s="339" t="n">
        <f aca="false">IF(AZ39=5,G39,0)</f>
        <v>0</v>
      </c>
      <c r="CZ39" s="339" t="n">
        <v>0.00016</v>
      </c>
    </row>
    <row r="40" customFormat="false" ht="15" hidden="false" customHeight="false" outlineLevel="0" collapsed="false">
      <c r="A40" s="358" t="n">
        <v>22</v>
      </c>
      <c r="B40" s="377" t="s">
        <v>335</v>
      </c>
      <c r="C40" s="360" t="s">
        <v>336</v>
      </c>
      <c r="D40" s="361" t="s">
        <v>37</v>
      </c>
      <c r="E40" s="362" t="n">
        <v>205</v>
      </c>
      <c r="F40" s="362" t="n">
        <v>42.24</v>
      </c>
      <c r="G40" s="363" t="n">
        <f aca="false">E40*F40</f>
        <v>8659.2</v>
      </c>
      <c r="O40" s="357" t="n">
        <v>2</v>
      </c>
      <c r="AA40" s="339" t="n">
        <v>12</v>
      </c>
      <c r="AB40" s="339" t="n">
        <v>0</v>
      </c>
      <c r="AC40" s="339" t="n">
        <v>22</v>
      </c>
      <c r="AZ40" s="339" t="n">
        <v>4</v>
      </c>
      <c r="BA40" s="339" t="n">
        <f aca="false">IF(AZ40=1,G40,0)</f>
        <v>0</v>
      </c>
      <c r="BB40" s="339" t="n">
        <f aca="false">IF(AZ40=2,G40,0)</f>
        <v>0</v>
      </c>
      <c r="BC40" s="339" t="n">
        <f aca="false">IF(AZ40=3,G40,0)</f>
        <v>0</v>
      </c>
      <c r="BD40" s="339" t="n">
        <f aca="false">IF(AZ40=4,G40,0)</f>
        <v>8659.2</v>
      </c>
      <c r="BE40" s="339" t="n">
        <f aca="false">IF(AZ40=5,G40,0)</f>
        <v>0</v>
      </c>
      <c r="CZ40" s="339" t="n">
        <v>0</v>
      </c>
    </row>
    <row r="41" customFormat="false" ht="12.75" hidden="false" customHeight="true" outlineLevel="0" collapsed="false">
      <c r="A41" s="371"/>
      <c r="B41" s="372"/>
      <c r="C41" s="373" t="s">
        <v>337</v>
      </c>
      <c r="D41" s="373"/>
      <c r="E41" s="374" t="n">
        <v>205</v>
      </c>
      <c r="F41" s="375"/>
      <c r="G41" s="376"/>
      <c r="M41" s="357" t="s">
        <v>337</v>
      </c>
      <c r="O41" s="357"/>
    </row>
    <row r="42" customFormat="false" ht="15" hidden="false" customHeight="false" outlineLevel="0" collapsed="false">
      <c r="A42" s="358" t="n">
        <v>23</v>
      </c>
      <c r="B42" s="359" t="s">
        <v>338</v>
      </c>
      <c r="C42" s="360" t="s">
        <v>339</v>
      </c>
      <c r="D42" s="361" t="s">
        <v>37</v>
      </c>
      <c r="E42" s="362" t="n">
        <v>205</v>
      </c>
      <c r="F42" s="362" t="n">
        <v>282</v>
      </c>
      <c r="G42" s="363" t="n">
        <f aca="false">E42*F42</f>
        <v>57810</v>
      </c>
      <c r="O42" s="357" t="n">
        <v>2</v>
      </c>
      <c r="AA42" s="339" t="n">
        <v>12</v>
      </c>
      <c r="AB42" s="339" t="n">
        <v>1</v>
      </c>
      <c r="AC42" s="339" t="n">
        <v>23</v>
      </c>
      <c r="AZ42" s="339" t="n">
        <v>3</v>
      </c>
      <c r="BA42" s="339" t="n">
        <f aca="false">IF(AZ42=1,G42,0)</f>
        <v>0</v>
      </c>
      <c r="BB42" s="339" t="n">
        <f aca="false">IF(AZ42=2,G42,0)</f>
        <v>0</v>
      </c>
      <c r="BC42" s="339" t="n">
        <f aca="false">IF(AZ42=3,G42,0)</f>
        <v>57810</v>
      </c>
      <c r="BD42" s="339" t="n">
        <f aca="false">IF(AZ42=4,G42,0)</f>
        <v>0</v>
      </c>
      <c r="BE42" s="339" t="n">
        <f aca="false">IF(AZ42=5,G42,0)</f>
        <v>0</v>
      </c>
      <c r="CZ42" s="339" t="n">
        <v>0.00061</v>
      </c>
    </row>
    <row r="43" customFormat="false" ht="15" hidden="false" customHeight="false" outlineLevel="0" collapsed="false">
      <c r="A43" s="358" t="n">
        <v>24</v>
      </c>
      <c r="B43" s="359" t="s">
        <v>340</v>
      </c>
      <c r="C43" s="360" t="s">
        <v>341</v>
      </c>
      <c r="D43" s="361" t="s">
        <v>208</v>
      </c>
      <c r="E43" s="362" t="n">
        <v>8</v>
      </c>
      <c r="F43" s="362" t="n">
        <v>15.36</v>
      </c>
      <c r="G43" s="363" t="n">
        <f aca="false">E43*F43</f>
        <v>122.88</v>
      </c>
      <c r="O43" s="357" t="n">
        <v>2</v>
      </c>
      <c r="AA43" s="339" t="n">
        <v>12</v>
      </c>
      <c r="AB43" s="339" t="n">
        <v>0</v>
      </c>
      <c r="AC43" s="339" t="n">
        <v>24</v>
      </c>
      <c r="AZ43" s="339" t="n">
        <v>4</v>
      </c>
      <c r="BA43" s="339" t="n">
        <f aca="false">IF(AZ43=1,G43,0)</f>
        <v>0</v>
      </c>
      <c r="BB43" s="339" t="n">
        <f aca="false">IF(AZ43=2,G43,0)</f>
        <v>0</v>
      </c>
      <c r="BC43" s="339" t="n">
        <f aca="false">IF(AZ43=3,G43,0)</f>
        <v>0</v>
      </c>
      <c r="BD43" s="339" t="n">
        <f aca="false">IF(AZ43=4,G43,0)</f>
        <v>122.88</v>
      </c>
      <c r="BE43" s="339" t="n">
        <f aca="false">IF(AZ43=5,G43,0)</f>
        <v>0</v>
      </c>
      <c r="CZ43" s="339" t="n">
        <v>1E-005</v>
      </c>
    </row>
    <row r="44" customFormat="false" ht="12.75" hidden="false" customHeight="true" outlineLevel="0" collapsed="false">
      <c r="A44" s="371"/>
      <c r="B44" s="372"/>
      <c r="C44" s="373" t="s">
        <v>342</v>
      </c>
      <c r="D44" s="373"/>
      <c r="E44" s="374" t="n">
        <v>8</v>
      </c>
      <c r="F44" s="375"/>
      <c r="G44" s="376"/>
      <c r="M44" s="357" t="s">
        <v>342</v>
      </c>
      <c r="O44" s="357"/>
    </row>
    <row r="45" customFormat="false" ht="15" hidden="false" customHeight="false" outlineLevel="0" collapsed="false">
      <c r="A45" s="358" t="n">
        <v>25</v>
      </c>
      <c r="B45" s="359" t="s">
        <v>343</v>
      </c>
      <c r="C45" s="360" t="s">
        <v>344</v>
      </c>
      <c r="D45" s="361" t="s">
        <v>345</v>
      </c>
      <c r="E45" s="362" t="n">
        <v>0.03</v>
      </c>
      <c r="F45" s="362" t="n">
        <v>170163.6</v>
      </c>
      <c r="G45" s="363" t="n">
        <f aca="false">E45*F45</f>
        <v>5104.908</v>
      </c>
      <c r="O45" s="357" t="n">
        <v>2</v>
      </c>
      <c r="AA45" s="339" t="n">
        <v>12</v>
      </c>
      <c r="AB45" s="339" t="n">
        <v>0</v>
      </c>
      <c r="AC45" s="339" t="n">
        <v>25</v>
      </c>
      <c r="AZ45" s="339" t="n">
        <v>4</v>
      </c>
      <c r="BA45" s="339" t="n">
        <f aca="false">IF(AZ45=1,G45,0)</f>
        <v>0</v>
      </c>
      <c r="BB45" s="339" t="n">
        <f aca="false">IF(AZ45=2,G45,0)</f>
        <v>0</v>
      </c>
      <c r="BC45" s="339" t="n">
        <f aca="false">IF(AZ45=3,G45,0)</f>
        <v>0</v>
      </c>
      <c r="BD45" s="339" t="n">
        <f aca="false">IF(AZ45=4,G45,0)</f>
        <v>5104.908</v>
      </c>
      <c r="BE45" s="339" t="n">
        <f aca="false">IF(AZ45=5,G45,0)</f>
        <v>0</v>
      </c>
      <c r="CZ45" s="339" t="n">
        <v>0</v>
      </c>
    </row>
    <row r="46" customFormat="false" ht="15" hidden="false" customHeight="false" outlineLevel="0" collapsed="false">
      <c r="A46" s="358" t="n">
        <v>26</v>
      </c>
      <c r="B46" s="359" t="s">
        <v>346</v>
      </c>
      <c r="C46" s="360" t="s">
        <v>347</v>
      </c>
      <c r="D46" s="361" t="s">
        <v>345</v>
      </c>
      <c r="E46" s="362" t="n">
        <v>0.05</v>
      </c>
      <c r="F46" s="362" t="n">
        <v>41906.4</v>
      </c>
      <c r="G46" s="363" t="n">
        <f aca="false">E46*F46</f>
        <v>2095.32</v>
      </c>
      <c r="O46" s="357" t="n">
        <v>2</v>
      </c>
      <c r="AA46" s="339" t="n">
        <v>12</v>
      </c>
      <c r="AB46" s="339" t="n">
        <v>0</v>
      </c>
      <c r="AC46" s="339" t="n">
        <v>26</v>
      </c>
      <c r="AZ46" s="339" t="n">
        <v>4</v>
      </c>
      <c r="BA46" s="339" t="n">
        <f aca="false">IF(AZ46=1,G46,0)</f>
        <v>0</v>
      </c>
      <c r="BB46" s="339" t="n">
        <f aca="false">IF(AZ46=2,G46,0)</f>
        <v>0</v>
      </c>
      <c r="BC46" s="339" t="n">
        <f aca="false">IF(AZ46=3,G46,0)</f>
        <v>0</v>
      </c>
      <c r="BD46" s="339" t="n">
        <f aca="false">IF(AZ46=4,G46,0)</f>
        <v>2095.32</v>
      </c>
      <c r="BE46" s="339" t="n">
        <f aca="false">IF(AZ46=5,G46,0)</f>
        <v>0</v>
      </c>
      <c r="CZ46" s="339" t="n">
        <v>0</v>
      </c>
    </row>
    <row r="47" customFormat="false" ht="15" hidden="false" customHeight="false" outlineLevel="0" collapsed="false">
      <c r="A47" s="358" t="n">
        <v>27</v>
      </c>
      <c r="B47" s="359" t="s">
        <v>348</v>
      </c>
      <c r="C47" s="360" t="s">
        <v>349</v>
      </c>
      <c r="D47" s="361" t="s">
        <v>345</v>
      </c>
      <c r="E47" s="362" t="n">
        <v>0.01</v>
      </c>
      <c r="F47" s="362" t="n">
        <v>204476.4</v>
      </c>
      <c r="G47" s="363" t="n">
        <f aca="false">E47*F47</f>
        <v>2044.764</v>
      </c>
      <c r="O47" s="357" t="n">
        <v>2</v>
      </c>
      <c r="AA47" s="339" t="n">
        <v>12</v>
      </c>
      <c r="AB47" s="339" t="n">
        <v>0</v>
      </c>
      <c r="AC47" s="339" t="n">
        <v>27</v>
      </c>
      <c r="AZ47" s="339" t="n">
        <v>4</v>
      </c>
      <c r="BA47" s="339" t="n">
        <f aca="false">IF(AZ47=1,G47,0)</f>
        <v>0</v>
      </c>
      <c r="BB47" s="339" t="n">
        <f aca="false">IF(AZ47=2,G47,0)</f>
        <v>0</v>
      </c>
      <c r="BC47" s="339" t="n">
        <f aca="false">IF(AZ47=3,G47,0)</f>
        <v>0</v>
      </c>
      <c r="BD47" s="339" t="n">
        <f aca="false">IF(AZ47=4,G47,0)</f>
        <v>2044.764</v>
      </c>
      <c r="BE47" s="339" t="n">
        <f aca="false">IF(AZ47=5,G47,0)</f>
        <v>0</v>
      </c>
      <c r="CZ47" s="339" t="n">
        <v>0</v>
      </c>
    </row>
    <row r="48" customFormat="false" ht="12.75" hidden="false" customHeight="false" outlineLevel="0" collapsed="false">
      <c r="A48" s="364"/>
      <c r="B48" s="365" t="s">
        <v>287</v>
      </c>
      <c r="C48" s="366" t="str">
        <f aca="false">CONCATENATE(B8," ",C8)</f>
        <v>M21 Kabelové rozvody NN</v>
      </c>
      <c r="D48" s="364"/>
      <c r="E48" s="367"/>
      <c r="F48" s="367"/>
      <c r="G48" s="368" t="n">
        <f aca="false">SUM(G8:G47)</f>
        <v>246217.908</v>
      </c>
      <c r="O48" s="357" t="n">
        <v>4</v>
      </c>
      <c r="BA48" s="369" t="n">
        <f aca="false">SUM(BA8:BA47)</f>
        <v>0</v>
      </c>
      <c r="BB48" s="369" t="n">
        <f aca="false">SUM(BB8:BB47)</f>
        <v>0</v>
      </c>
      <c r="BC48" s="369" t="n">
        <f aca="false">SUM(BC8:BC47)</f>
        <v>202532.556</v>
      </c>
      <c r="BD48" s="369" t="n">
        <f aca="false">SUM(BD8:BD47)</f>
        <v>43685.352</v>
      </c>
      <c r="BE48" s="369" t="n">
        <f aca="false">SUM(BE8:BE47)</f>
        <v>0</v>
      </c>
    </row>
    <row r="49" customFormat="false" ht="12.75" hidden="false" customHeight="false" outlineLevel="0" collapsed="false">
      <c r="A49" s="352" t="s">
        <v>282</v>
      </c>
      <c r="B49" s="353" t="s">
        <v>350</v>
      </c>
      <c r="C49" s="354" t="s">
        <v>351</v>
      </c>
      <c r="D49" s="355"/>
      <c r="E49" s="355"/>
      <c r="F49" s="355"/>
      <c r="G49" s="370"/>
      <c r="O49" s="357" t="n">
        <v>1</v>
      </c>
    </row>
    <row r="50" customFormat="false" ht="23.25" hidden="false" customHeight="false" outlineLevel="0" collapsed="false">
      <c r="A50" s="358" t="n">
        <v>28</v>
      </c>
      <c r="B50" s="359" t="s">
        <v>352</v>
      </c>
      <c r="C50" s="360" t="s">
        <v>353</v>
      </c>
      <c r="D50" s="361" t="s">
        <v>354</v>
      </c>
      <c r="E50" s="362" t="n">
        <v>0.169</v>
      </c>
      <c r="F50" s="362" t="n">
        <v>30000</v>
      </c>
      <c r="G50" s="363" t="n">
        <f aca="false">E50*F50</f>
        <v>5070</v>
      </c>
      <c r="O50" s="357" t="n">
        <v>2</v>
      </c>
      <c r="AA50" s="339" t="n">
        <v>12</v>
      </c>
      <c r="AB50" s="339" t="n">
        <v>0</v>
      </c>
      <c r="AC50" s="339" t="n">
        <v>28</v>
      </c>
      <c r="AZ50" s="339" t="n">
        <v>4</v>
      </c>
      <c r="BA50" s="339" t="n">
        <f aca="false">IF(AZ50=1,G50,0)</f>
        <v>0</v>
      </c>
      <c r="BB50" s="339" t="n">
        <f aca="false">IF(AZ50=2,G50,0)</f>
        <v>0</v>
      </c>
      <c r="BC50" s="339" t="n">
        <f aca="false">IF(AZ50=3,G50,0)</f>
        <v>0</v>
      </c>
      <c r="BD50" s="339" t="n">
        <f aca="false">IF(AZ50=4,G50,0)</f>
        <v>5070</v>
      </c>
      <c r="BE50" s="339" t="n">
        <f aca="false">IF(AZ50=5,G50,0)</f>
        <v>0</v>
      </c>
      <c r="CZ50" s="339" t="n">
        <v>0.01124</v>
      </c>
    </row>
    <row r="51" customFormat="false" ht="12.75" hidden="false" customHeight="true" outlineLevel="0" collapsed="false">
      <c r="A51" s="371"/>
      <c r="B51" s="372"/>
      <c r="C51" s="373" t="s">
        <v>355</v>
      </c>
      <c r="D51" s="373"/>
      <c r="E51" s="374" t="n">
        <v>0.169</v>
      </c>
      <c r="F51" s="375"/>
      <c r="G51" s="376"/>
      <c r="M51" s="357" t="s">
        <v>355</v>
      </c>
      <c r="O51" s="357"/>
    </row>
    <row r="52" customFormat="false" ht="23.25" hidden="false" customHeight="false" outlineLevel="0" collapsed="false">
      <c r="A52" s="358" t="n">
        <v>29</v>
      </c>
      <c r="B52" s="359" t="s">
        <v>356</v>
      </c>
      <c r="C52" s="360" t="s">
        <v>357</v>
      </c>
      <c r="D52" s="361" t="s">
        <v>37</v>
      </c>
      <c r="E52" s="362" t="n">
        <v>169</v>
      </c>
      <c r="F52" s="362" t="n">
        <v>16</v>
      </c>
      <c r="G52" s="363" t="n">
        <f aca="false">E52*F52</f>
        <v>2704</v>
      </c>
      <c r="O52" s="357" t="n">
        <v>2</v>
      </c>
      <c r="AA52" s="339" t="n">
        <v>12</v>
      </c>
      <c r="AB52" s="339" t="n">
        <v>0</v>
      </c>
      <c r="AC52" s="339" t="n">
        <v>29</v>
      </c>
      <c r="AZ52" s="339" t="n">
        <v>4</v>
      </c>
      <c r="BA52" s="339" t="n">
        <f aca="false">IF(AZ52=1,G52,0)</f>
        <v>0</v>
      </c>
      <c r="BB52" s="339" t="n">
        <f aca="false">IF(AZ52=2,G52,0)</f>
        <v>0</v>
      </c>
      <c r="BC52" s="339" t="n">
        <f aca="false">IF(AZ52=3,G52,0)</f>
        <v>0</v>
      </c>
      <c r="BD52" s="339" t="n">
        <f aca="false">IF(AZ52=4,G52,0)</f>
        <v>2704</v>
      </c>
      <c r="BE52" s="339" t="n">
        <f aca="false">IF(AZ52=5,G52,0)</f>
        <v>0</v>
      </c>
      <c r="CZ52" s="339" t="n">
        <v>0</v>
      </c>
    </row>
    <row r="53" customFormat="false" ht="12.75" hidden="false" customHeight="true" outlineLevel="0" collapsed="false">
      <c r="A53" s="371"/>
      <c r="B53" s="372"/>
      <c r="C53" s="373" t="s">
        <v>358</v>
      </c>
      <c r="D53" s="373"/>
      <c r="E53" s="374" t="n">
        <v>169</v>
      </c>
      <c r="F53" s="375"/>
      <c r="G53" s="376"/>
      <c r="M53" s="357" t="s">
        <v>358</v>
      </c>
      <c r="O53" s="357"/>
    </row>
    <row r="54" customFormat="false" ht="12.75" hidden="false" customHeight="true" outlineLevel="0" collapsed="false">
      <c r="A54" s="371"/>
      <c r="B54" s="372"/>
      <c r="C54" s="373"/>
      <c r="D54" s="373"/>
      <c r="E54" s="374"/>
      <c r="F54" s="375"/>
      <c r="G54" s="376"/>
      <c r="M54" s="357"/>
      <c r="O54" s="357"/>
    </row>
    <row r="55" customFormat="false" ht="18.75" hidden="false" customHeight="true" outlineLevel="0" collapsed="false">
      <c r="A55" s="358" t="n">
        <v>30</v>
      </c>
      <c r="B55" s="359" t="s">
        <v>359</v>
      </c>
      <c r="C55" s="360" t="s">
        <v>360</v>
      </c>
      <c r="D55" s="361" t="s">
        <v>37</v>
      </c>
      <c r="E55" s="362" t="n">
        <v>169</v>
      </c>
      <c r="F55" s="362" t="n">
        <v>70</v>
      </c>
      <c r="G55" s="363" t="n">
        <f aca="false">E55*F55</f>
        <v>11830</v>
      </c>
      <c r="O55" s="357" t="n">
        <v>2</v>
      </c>
      <c r="AA55" s="339" t="n">
        <v>12</v>
      </c>
      <c r="AB55" s="339" t="n">
        <v>0</v>
      </c>
      <c r="AC55" s="339" t="n">
        <v>30</v>
      </c>
      <c r="AZ55" s="339" t="n">
        <v>4</v>
      </c>
      <c r="BA55" s="339" t="n">
        <f aca="false">IF(AZ55=1,G55,0)</f>
        <v>0</v>
      </c>
      <c r="BB55" s="339" t="n">
        <f aca="false">IF(AZ55=2,G55,0)</f>
        <v>0</v>
      </c>
      <c r="BC55" s="339" t="n">
        <f aca="false">IF(AZ55=3,G55,0)</f>
        <v>0</v>
      </c>
      <c r="BD55" s="339" t="n">
        <f aca="false">IF(AZ55=4,G55,0)</f>
        <v>11830</v>
      </c>
      <c r="BE55" s="339" t="n">
        <f aca="false">IF(AZ55=5,G55,0)</f>
        <v>0</v>
      </c>
      <c r="CZ55" s="339" t="n">
        <v>0</v>
      </c>
    </row>
    <row r="56" customFormat="false" ht="12.75" hidden="false" customHeight="true" outlineLevel="0" collapsed="false">
      <c r="A56" s="371"/>
      <c r="B56" s="372"/>
      <c r="C56" s="373" t="s">
        <v>358</v>
      </c>
      <c r="D56" s="373"/>
      <c r="E56" s="374" t="n">
        <v>169</v>
      </c>
      <c r="F56" s="375"/>
      <c r="G56" s="376"/>
      <c r="M56" s="357" t="s">
        <v>358</v>
      </c>
      <c r="O56" s="357"/>
    </row>
    <row r="57" customFormat="false" ht="23.25" hidden="false" customHeight="false" outlineLevel="0" collapsed="false">
      <c r="A57" s="358" t="n">
        <v>31</v>
      </c>
      <c r="B57" s="359" t="s">
        <v>361</v>
      </c>
      <c r="C57" s="360" t="s">
        <v>362</v>
      </c>
      <c r="D57" s="361" t="s">
        <v>78</v>
      </c>
      <c r="E57" s="362" t="n">
        <v>15.379</v>
      </c>
      <c r="F57" s="362" t="n">
        <v>100</v>
      </c>
      <c r="G57" s="363" t="n">
        <f aca="false">E57*F57</f>
        <v>1537.9</v>
      </c>
      <c r="O57" s="357" t="n">
        <v>2</v>
      </c>
      <c r="AA57" s="339" t="n">
        <v>12</v>
      </c>
      <c r="AB57" s="339" t="n">
        <v>0</v>
      </c>
      <c r="AC57" s="339" t="n">
        <v>31</v>
      </c>
      <c r="AZ57" s="339" t="n">
        <v>4</v>
      </c>
      <c r="BA57" s="339" t="n">
        <f aca="false">IF(AZ57=1,G57,0)</f>
        <v>0</v>
      </c>
      <c r="BB57" s="339" t="n">
        <f aca="false">IF(AZ57=2,G57,0)</f>
        <v>0</v>
      </c>
      <c r="BC57" s="339" t="n">
        <f aca="false">IF(AZ57=3,G57,0)</f>
        <v>0</v>
      </c>
      <c r="BD57" s="339" t="n">
        <f aca="false">IF(AZ57=4,G57,0)</f>
        <v>1537.9</v>
      </c>
      <c r="BE57" s="339" t="n">
        <f aca="false">IF(AZ57=5,G57,0)</f>
        <v>0</v>
      </c>
      <c r="CZ57" s="339" t="n">
        <v>0</v>
      </c>
    </row>
    <row r="58" customFormat="false" ht="12.75" hidden="false" customHeight="true" outlineLevel="0" collapsed="false">
      <c r="A58" s="371"/>
      <c r="B58" s="372"/>
      <c r="C58" s="373" t="s">
        <v>363</v>
      </c>
      <c r="D58" s="373"/>
      <c r="E58" s="374" t="n">
        <v>15.379</v>
      </c>
      <c r="F58" s="375"/>
      <c r="G58" s="376"/>
      <c r="M58" s="357" t="s">
        <v>363</v>
      </c>
      <c r="O58" s="357"/>
    </row>
    <row r="59" customFormat="false" ht="23.25" hidden="false" customHeight="false" outlineLevel="0" collapsed="false">
      <c r="A59" s="358" t="n">
        <v>32</v>
      </c>
      <c r="B59" s="359" t="s">
        <v>364</v>
      </c>
      <c r="C59" s="360" t="s">
        <v>365</v>
      </c>
      <c r="D59" s="361" t="s">
        <v>78</v>
      </c>
      <c r="E59" s="362" t="n">
        <v>15.379</v>
      </c>
      <c r="F59" s="362" t="n">
        <v>109.68</v>
      </c>
      <c r="G59" s="363" t="n">
        <f aca="false">E59*F59</f>
        <v>1686.76872</v>
      </c>
      <c r="O59" s="357" t="n">
        <v>2</v>
      </c>
      <c r="AA59" s="339" t="n">
        <v>12</v>
      </c>
      <c r="AB59" s="339" t="n">
        <v>0</v>
      </c>
      <c r="AC59" s="339" t="n">
        <v>32</v>
      </c>
      <c r="AZ59" s="339" t="n">
        <v>4</v>
      </c>
      <c r="BA59" s="339" t="n">
        <f aca="false">IF(AZ59=1,G59,0)</f>
        <v>0</v>
      </c>
      <c r="BB59" s="339" t="n">
        <f aca="false">IF(AZ59=2,G59,0)</f>
        <v>0</v>
      </c>
      <c r="BC59" s="339" t="n">
        <f aca="false">IF(AZ59=3,G59,0)</f>
        <v>0</v>
      </c>
      <c r="BD59" s="339" t="n">
        <f aca="false">IF(AZ59=4,G59,0)</f>
        <v>1686.76872</v>
      </c>
      <c r="BE59" s="339" t="n">
        <f aca="false">IF(AZ59=5,G59,0)</f>
        <v>0</v>
      </c>
      <c r="CZ59" s="339" t="n">
        <v>0</v>
      </c>
    </row>
    <row r="60" customFormat="false" ht="15" hidden="false" customHeight="false" outlineLevel="0" collapsed="false">
      <c r="A60" s="358" t="n">
        <v>33</v>
      </c>
      <c r="B60" s="359" t="s">
        <v>366</v>
      </c>
      <c r="C60" s="360" t="s">
        <v>367</v>
      </c>
      <c r="D60" s="361" t="s">
        <v>37</v>
      </c>
      <c r="E60" s="362" t="n">
        <v>169</v>
      </c>
      <c r="F60" s="362" t="n">
        <v>20</v>
      </c>
      <c r="G60" s="363" t="n">
        <f aca="false">E60*F60</f>
        <v>3380</v>
      </c>
      <c r="O60" s="357" t="n">
        <v>2</v>
      </c>
      <c r="AA60" s="339" t="n">
        <v>12</v>
      </c>
      <c r="AB60" s="339" t="n">
        <v>0</v>
      </c>
      <c r="AC60" s="339" t="n">
        <v>33</v>
      </c>
      <c r="AZ60" s="339" t="n">
        <v>4</v>
      </c>
      <c r="BA60" s="339" t="n">
        <f aca="false">IF(AZ60=1,G60,0)</f>
        <v>0</v>
      </c>
      <c r="BB60" s="339" t="n">
        <f aca="false">IF(AZ60=2,G60,0)</f>
        <v>0</v>
      </c>
      <c r="BC60" s="339" t="n">
        <f aca="false">IF(AZ60=3,G60,0)</f>
        <v>0</v>
      </c>
      <c r="BD60" s="339" t="n">
        <f aca="false">IF(AZ60=4,G60,0)</f>
        <v>3380</v>
      </c>
      <c r="BE60" s="339" t="n">
        <f aca="false">IF(AZ60=5,G60,0)</f>
        <v>0</v>
      </c>
      <c r="CZ60" s="339" t="n">
        <v>0.13243</v>
      </c>
    </row>
    <row r="61" customFormat="false" ht="12.75" hidden="false" customHeight="true" outlineLevel="0" collapsed="false">
      <c r="A61" s="371"/>
      <c r="B61" s="372"/>
      <c r="C61" s="373" t="s">
        <v>358</v>
      </c>
      <c r="D61" s="373"/>
      <c r="E61" s="374" t="n">
        <v>169</v>
      </c>
      <c r="F61" s="375"/>
      <c r="G61" s="376"/>
      <c r="M61" s="357" t="s">
        <v>358</v>
      </c>
      <c r="O61" s="357"/>
    </row>
    <row r="62" customFormat="false" ht="23.25" hidden="false" customHeight="false" outlineLevel="0" collapsed="false">
      <c r="A62" s="358" t="n">
        <v>34</v>
      </c>
      <c r="B62" s="359" t="s">
        <v>368</v>
      </c>
      <c r="C62" s="360" t="s">
        <v>369</v>
      </c>
      <c r="D62" s="361" t="s">
        <v>37</v>
      </c>
      <c r="E62" s="362" t="n">
        <v>169</v>
      </c>
      <c r="F62" s="362" t="n">
        <v>20.4</v>
      </c>
      <c r="G62" s="363" t="n">
        <f aca="false">E62*F62</f>
        <v>3447.6</v>
      </c>
      <c r="O62" s="357" t="n">
        <v>2</v>
      </c>
      <c r="AA62" s="339" t="n">
        <v>12</v>
      </c>
      <c r="AB62" s="339" t="n">
        <v>0</v>
      </c>
      <c r="AC62" s="339" t="n">
        <v>34</v>
      </c>
      <c r="AZ62" s="339" t="n">
        <v>4</v>
      </c>
      <c r="BA62" s="339" t="n">
        <f aca="false">IF(AZ62=1,G62,0)</f>
        <v>0</v>
      </c>
      <c r="BB62" s="339" t="n">
        <f aca="false">IF(AZ62=2,G62,0)</f>
        <v>0</v>
      </c>
      <c r="BC62" s="339" t="n">
        <f aca="false">IF(AZ62=3,G62,0)</f>
        <v>0</v>
      </c>
      <c r="BD62" s="339" t="n">
        <f aca="false">IF(AZ62=4,G62,0)</f>
        <v>3447.6</v>
      </c>
      <c r="BE62" s="339" t="n">
        <f aca="false">IF(AZ62=5,G62,0)</f>
        <v>0</v>
      </c>
      <c r="CZ62" s="339" t="n">
        <v>0.00031</v>
      </c>
    </row>
    <row r="63" customFormat="false" ht="12.75" hidden="false" customHeight="true" outlineLevel="0" collapsed="false">
      <c r="A63" s="371"/>
      <c r="B63" s="372"/>
      <c r="C63" s="373" t="s">
        <v>358</v>
      </c>
      <c r="D63" s="373"/>
      <c r="E63" s="374" t="n">
        <v>169</v>
      </c>
      <c r="F63" s="375"/>
      <c r="G63" s="376"/>
      <c r="M63" s="357" t="s">
        <v>358</v>
      </c>
      <c r="O63" s="357"/>
    </row>
    <row r="64" customFormat="false" ht="23.25" hidden="false" customHeight="false" outlineLevel="0" collapsed="false">
      <c r="A64" s="358" t="n">
        <v>35</v>
      </c>
      <c r="B64" s="359" t="s">
        <v>370</v>
      </c>
      <c r="C64" s="360" t="s">
        <v>371</v>
      </c>
      <c r="D64" s="361" t="s">
        <v>37</v>
      </c>
      <c r="E64" s="362" t="n">
        <v>169</v>
      </c>
      <c r="F64" s="362" t="n">
        <v>150</v>
      </c>
      <c r="G64" s="363" t="n">
        <f aca="false">E64*F64</f>
        <v>25350</v>
      </c>
      <c r="O64" s="357" t="n">
        <v>2</v>
      </c>
      <c r="AA64" s="339" t="n">
        <v>12</v>
      </c>
      <c r="AB64" s="339" t="n">
        <v>0</v>
      </c>
      <c r="AC64" s="339" t="n">
        <v>35</v>
      </c>
      <c r="AZ64" s="339" t="n">
        <v>4</v>
      </c>
      <c r="BA64" s="339" t="n">
        <f aca="false">IF(AZ64=1,G64,0)</f>
        <v>0</v>
      </c>
      <c r="BB64" s="339" t="n">
        <f aca="false">IF(AZ64=2,G64,0)</f>
        <v>0</v>
      </c>
      <c r="BC64" s="339" t="n">
        <f aca="false">IF(AZ64=3,G64,0)</f>
        <v>0</v>
      </c>
      <c r="BD64" s="339" t="n">
        <f aca="false">IF(AZ64=4,G64,0)</f>
        <v>25350</v>
      </c>
      <c r="BE64" s="339" t="n">
        <f aca="false">IF(AZ64=5,G64,0)</f>
        <v>0</v>
      </c>
      <c r="CZ64" s="339" t="n">
        <v>0.00048</v>
      </c>
    </row>
    <row r="65" customFormat="false" ht="12.75" hidden="false" customHeight="true" outlineLevel="0" collapsed="false">
      <c r="A65" s="371"/>
      <c r="B65" s="372"/>
      <c r="C65" s="373" t="s">
        <v>358</v>
      </c>
      <c r="D65" s="373"/>
      <c r="E65" s="374" t="n">
        <v>169</v>
      </c>
      <c r="F65" s="375"/>
      <c r="G65" s="376"/>
      <c r="M65" s="357" t="s">
        <v>358</v>
      </c>
      <c r="O65" s="357"/>
    </row>
    <row r="66" customFormat="false" ht="23.25" hidden="false" customHeight="false" outlineLevel="0" collapsed="false">
      <c r="A66" s="358" t="n">
        <v>36</v>
      </c>
      <c r="B66" s="359" t="s">
        <v>372</v>
      </c>
      <c r="C66" s="360" t="s">
        <v>373</v>
      </c>
      <c r="D66" s="361" t="s">
        <v>37</v>
      </c>
      <c r="E66" s="362" t="n">
        <v>169</v>
      </c>
      <c r="F66" s="362" t="n">
        <v>10</v>
      </c>
      <c r="G66" s="363" t="n">
        <f aca="false">E66*F66</f>
        <v>1690</v>
      </c>
      <c r="O66" s="357" t="n">
        <v>2</v>
      </c>
      <c r="AA66" s="339" t="n">
        <v>12</v>
      </c>
      <c r="AB66" s="339" t="n">
        <v>0</v>
      </c>
      <c r="AC66" s="339" t="n">
        <v>36</v>
      </c>
      <c r="AZ66" s="339" t="n">
        <v>4</v>
      </c>
      <c r="BA66" s="339" t="n">
        <f aca="false">IF(AZ66=1,G66,0)</f>
        <v>0</v>
      </c>
      <c r="BB66" s="339" t="n">
        <f aca="false">IF(AZ66=2,G66,0)</f>
        <v>0</v>
      </c>
      <c r="BC66" s="339" t="n">
        <f aca="false">IF(AZ66=3,G66,0)</f>
        <v>0</v>
      </c>
      <c r="BD66" s="339" t="n">
        <f aca="false">IF(AZ66=4,G66,0)</f>
        <v>1690</v>
      </c>
      <c r="BE66" s="339" t="n">
        <f aca="false">IF(AZ66=5,G66,0)</f>
        <v>0</v>
      </c>
      <c r="CZ66" s="339" t="n">
        <v>0</v>
      </c>
    </row>
    <row r="67" customFormat="false" ht="12.75" hidden="false" customHeight="true" outlineLevel="0" collapsed="false">
      <c r="A67" s="371"/>
      <c r="B67" s="372"/>
      <c r="C67" s="373" t="s">
        <v>358</v>
      </c>
      <c r="D67" s="373"/>
      <c r="E67" s="374" t="n">
        <v>169</v>
      </c>
      <c r="F67" s="375"/>
      <c r="G67" s="376"/>
      <c r="M67" s="357" t="s">
        <v>358</v>
      </c>
      <c r="O67" s="357"/>
    </row>
    <row r="68" customFormat="false" ht="23.25" hidden="false" customHeight="false" outlineLevel="0" collapsed="false">
      <c r="A68" s="358" t="n">
        <v>37</v>
      </c>
      <c r="B68" s="359" t="s">
        <v>374</v>
      </c>
      <c r="C68" s="360" t="s">
        <v>375</v>
      </c>
      <c r="D68" s="361" t="s">
        <v>78</v>
      </c>
      <c r="E68" s="362" t="n">
        <v>14.196</v>
      </c>
      <c r="F68" s="362" t="n">
        <v>568</v>
      </c>
      <c r="G68" s="363" t="n">
        <f aca="false">E68*F68</f>
        <v>8063.328</v>
      </c>
      <c r="O68" s="357" t="n">
        <v>2</v>
      </c>
      <c r="AA68" s="339" t="n">
        <v>12</v>
      </c>
      <c r="AB68" s="339" t="n">
        <v>0</v>
      </c>
      <c r="AC68" s="339" t="n">
        <v>37</v>
      </c>
      <c r="AZ68" s="339" t="n">
        <v>4</v>
      </c>
      <c r="BA68" s="339" t="n">
        <f aca="false">IF(AZ68=1,G68,0)</f>
        <v>0</v>
      </c>
      <c r="BB68" s="339" t="n">
        <f aca="false">IF(AZ68=2,G68,0)</f>
        <v>0</v>
      </c>
      <c r="BC68" s="339" t="n">
        <f aca="false">IF(AZ68=3,G68,0)</f>
        <v>0</v>
      </c>
      <c r="BD68" s="339" t="n">
        <f aca="false">IF(AZ68=4,G68,0)</f>
        <v>8063.328</v>
      </c>
      <c r="BE68" s="339" t="n">
        <f aca="false">IF(AZ68=5,G68,0)</f>
        <v>0</v>
      </c>
      <c r="CZ68" s="339" t="n">
        <v>0</v>
      </c>
    </row>
    <row r="69" customFormat="false" ht="12.75" hidden="false" customHeight="true" outlineLevel="0" collapsed="false">
      <c r="A69" s="371"/>
      <c r="B69" s="372"/>
      <c r="C69" s="373" t="s">
        <v>376</v>
      </c>
      <c r="D69" s="373"/>
      <c r="E69" s="374" t="n">
        <v>14.196</v>
      </c>
      <c r="F69" s="375"/>
      <c r="G69" s="376"/>
      <c r="M69" s="357" t="s">
        <v>376</v>
      </c>
      <c r="O69" s="357"/>
    </row>
    <row r="70" customFormat="false" ht="15" hidden="false" customHeight="false" outlineLevel="0" collapsed="false">
      <c r="A70" s="358" t="n">
        <v>38</v>
      </c>
      <c r="B70" s="359" t="s">
        <v>377</v>
      </c>
      <c r="C70" s="360" t="s">
        <v>378</v>
      </c>
      <c r="D70" s="361" t="s">
        <v>29</v>
      </c>
      <c r="E70" s="362" t="n">
        <v>59.15</v>
      </c>
      <c r="F70" s="362" t="n">
        <v>17</v>
      </c>
      <c r="G70" s="363" t="n">
        <f aca="false">E70*F70</f>
        <v>1005.55</v>
      </c>
      <c r="O70" s="357" t="n">
        <v>2</v>
      </c>
      <c r="AA70" s="339" t="n">
        <v>12</v>
      </c>
      <c r="AB70" s="339" t="n">
        <v>0</v>
      </c>
      <c r="AC70" s="339" t="n">
        <v>38</v>
      </c>
      <c r="AZ70" s="339" t="n">
        <v>4</v>
      </c>
      <c r="BA70" s="339" t="n">
        <f aca="false">IF(AZ70=1,G70,0)</f>
        <v>0</v>
      </c>
      <c r="BB70" s="339" t="n">
        <f aca="false">IF(AZ70=2,G70,0)</f>
        <v>0</v>
      </c>
      <c r="BC70" s="339" t="n">
        <f aca="false">IF(AZ70=3,G70,0)</f>
        <v>0</v>
      </c>
      <c r="BD70" s="339" t="n">
        <f aca="false">IF(AZ70=4,G70,0)</f>
        <v>1005.55</v>
      </c>
      <c r="BE70" s="339" t="n">
        <f aca="false">IF(AZ70=5,G70,0)</f>
        <v>0</v>
      </c>
      <c r="CZ70" s="339" t="n">
        <v>0</v>
      </c>
    </row>
    <row r="71" customFormat="false" ht="12.75" hidden="false" customHeight="true" outlineLevel="0" collapsed="false">
      <c r="A71" s="371"/>
      <c r="B71" s="372"/>
      <c r="C71" s="373" t="s">
        <v>379</v>
      </c>
      <c r="D71" s="373"/>
      <c r="E71" s="374" t="n">
        <v>59.15</v>
      </c>
      <c r="F71" s="375"/>
      <c r="G71" s="376"/>
      <c r="M71" s="357" t="s">
        <v>379</v>
      </c>
      <c r="O71" s="357"/>
    </row>
    <row r="72" customFormat="false" ht="23.25" hidden="false" customHeight="false" outlineLevel="0" collapsed="false">
      <c r="A72" s="358" t="n">
        <v>39</v>
      </c>
      <c r="B72" s="359" t="s">
        <v>380</v>
      </c>
      <c r="C72" s="360" t="s">
        <v>381</v>
      </c>
      <c r="D72" s="361" t="s">
        <v>208</v>
      </c>
      <c r="E72" s="362" t="n">
        <v>5</v>
      </c>
      <c r="F72" s="362" t="n">
        <v>709.2</v>
      </c>
      <c r="G72" s="363" t="n">
        <f aca="false">E72*F72</f>
        <v>3546</v>
      </c>
      <c r="O72" s="357" t="n">
        <v>2</v>
      </c>
      <c r="AA72" s="339" t="n">
        <v>12</v>
      </c>
      <c r="AB72" s="339" t="n">
        <v>0</v>
      </c>
      <c r="AC72" s="339" t="n">
        <v>39</v>
      </c>
      <c r="AZ72" s="339" t="n">
        <v>4</v>
      </c>
      <c r="BA72" s="339" t="n">
        <f aca="false">IF(AZ72=1,G72,0)</f>
        <v>0</v>
      </c>
      <c r="BB72" s="339" t="n">
        <f aca="false">IF(AZ72=2,G72,0)</f>
        <v>0</v>
      </c>
      <c r="BC72" s="339" t="n">
        <f aca="false">IF(AZ72=3,G72,0)</f>
        <v>0</v>
      </c>
      <c r="BD72" s="339" t="n">
        <f aca="false">IF(AZ72=4,G72,0)</f>
        <v>3546</v>
      </c>
      <c r="BE72" s="339" t="n">
        <f aca="false">IF(AZ72=5,G72,0)</f>
        <v>0</v>
      </c>
      <c r="CZ72" s="339" t="n">
        <v>0.04547</v>
      </c>
    </row>
    <row r="73" customFormat="false" ht="12.75" hidden="false" customHeight="true" outlineLevel="0" collapsed="false">
      <c r="A73" s="371"/>
      <c r="B73" s="372"/>
      <c r="C73" s="373" t="s">
        <v>382</v>
      </c>
      <c r="D73" s="373"/>
      <c r="E73" s="374" t="n">
        <v>5</v>
      </c>
      <c r="F73" s="375"/>
      <c r="G73" s="376"/>
      <c r="M73" s="357" t="s">
        <v>382</v>
      </c>
      <c r="O73" s="357"/>
    </row>
    <row r="74" customFormat="false" ht="23.25" hidden="false" customHeight="false" outlineLevel="0" collapsed="false">
      <c r="A74" s="358" t="n">
        <v>40</v>
      </c>
      <c r="B74" s="359" t="s">
        <v>383</v>
      </c>
      <c r="C74" s="360" t="s">
        <v>384</v>
      </c>
      <c r="D74" s="361" t="s">
        <v>354</v>
      </c>
      <c r="E74" s="362" t="n">
        <v>0.205</v>
      </c>
      <c r="F74" s="362" t="n">
        <v>30000</v>
      </c>
      <c r="G74" s="363" t="n">
        <f aca="false">E74*F74</f>
        <v>6150</v>
      </c>
      <c r="O74" s="357" t="n">
        <v>2</v>
      </c>
      <c r="AA74" s="339" t="n">
        <v>12</v>
      </c>
      <c r="AB74" s="339" t="n">
        <v>0</v>
      </c>
      <c r="AC74" s="339" t="n">
        <v>40</v>
      </c>
      <c r="AZ74" s="339" t="n">
        <v>4</v>
      </c>
      <c r="BA74" s="339" t="n">
        <f aca="false">IF(AZ74=1,G74,0)</f>
        <v>0</v>
      </c>
      <c r="BB74" s="339" t="n">
        <f aca="false">IF(AZ74=2,G74,0)</f>
        <v>0</v>
      </c>
      <c r="BC74" s="339" t="n">
        <f aca="false">IF(AZ74=3,G74,0)</f>
        <v>0</v>
      </c>
      <c r="BD74" s="339" t="n">
        <f aca="false">IF(AZ74=4,G74,0)</f>
        <v>6150</v>
      </c>
      <c r="BE74" s="339" t="n">
        <f aca="false">IF(AZ74=5,G74,0)</f>
        <v>0</v>
      </c>
      <c r="CZ74" s="339" t="n">
        <v>0</v>
      </c>
    </row>
    <row r="75" customFormat="false" ht="12.75" hidden="false" customHeight="false" outlineLevel="0" collapsed="false">
      <c r="A75" s="364"/>
      <c r="B75" s="365" t="s">
        <v>287</v>
      </c>
      <c r="C75" s="366" t="str">
        <f aca="false">CONCATENATE(B49," ",C49)</f>
        <v>M46 Zemní práce při montážích</v>
      </c>
      <c r="D75" s="364"/>
      <c r="E75" s="367"/>
      <c r="F75" s="367"/>
      <c r="G75" s="368" t="n">
        <f aca="false">SUM(G49:G74)</f>
        <v>75461.14672</v>
      </c>
      <c r="O75" s="357" t="n">
        <v>4</v>
      </c>
      <c r="BA75" s="369" t="n">
        <f aca="false">SUM(BA49:BA74)</f>
        <v>0</v>
      </c>
      <c r="BB75" s="369" t="n">
        <f aca="false">SUM(BB49:BB74)</f>
        <v>0</v>
      </c>
      <c r="BC75" s="369" t="n">
        <f aca="false">SUM(BC49:BC74)</f>
        <v>0</v>
      </c>
      <c r="BD75" s="369" t="n">
        <f aca="false">SUM(BD49:BD74)</f>
        <v>75461.14672</v>
      </c>
      <c r="BE75" s="369" t="n">
        <f aca="false">SUM(BE49:BE74)</f>
        <v>0</v>
      </c>
    </row>
    <row r="76" customFormat="false" ht="12.75" hidden="false" customHeight="false" outlineLevel="0" collapsed="false">
      <c r="A76" s="352" t="s">
        <v>282</v>
      </c>
      <c r="B76" s="353" t="s">
        <v>385</v>
      </c>
      <c r="C76" s="354" t="s">
        <v>386</v>
      </c>
      <c r="D76" s="355"/>
      <c r="E76" s="355"/>
      <c r="F76" s="355"/>
      <c r="G76" s="370"/>
      <c r="O76" s="357" t="n">
        <v>1</v>
      </c>
    </row>
    <row r="77" customFormat="false" ht="15" hidden="false" customHeight="false" outlineLevel="0" collapsed="false">
      <c r="A77" s="358" t="n">
        <v>71</v>
      </c>
      <c r="B77" s="359" t="s">
        <v>387</v>
      </c>
      <c r="C77" s="360" t="s">
        <v>388</v>
      </c>
      <c r="D77" s="361" t="s">
        <v>389</v>
      </c>
      <c r="E77" s="362" t="n">
        <v>16</v>
      </c>
      <c r="F77" s="362" t="n">
        <v>480</v>
      </c>
      <c r="G77" s="363" t="n">
        <f aca="false">E77*F77</f>
        <v>7680</v>
      </c>
      <c r="O77" s="357" t="n">
        <v>2</v>
      </c>
      <c r="AA77" s="339" t="n">
        <v>12</v>
      </c>
      <c r="AB77" s="339" t="n">
        <v>0</v>
      </c>
      <c r="AC77" s="339" t="n">
        <v>42</v>
      </c>
      <c r="AZ77" s="339" t="n">
        <v>4</v>
      </c>
      <c r="BA77" s="339" t="n">
        <f aca="false">IF(AZ77=1,G77,0)</f>
        <v>0</v>
      </c>
      <c r="BB77" s="339" t="n">
        <f aca="false">IF(AZ77=2,G77,0)</f>
        <v>0</v>
      </c>
      <c r="BC77" s="339" t="n">
        <f aca="false">IF(AZ77=3,G77,0)</f>
        <v>0</v>
      </c>
      <c r="BD77" s="339" t="n">
        <f aca="false">IF(AZ77=4,G77,0)</f>
        <v>7680</v>
      </c>
      <c r="BE77" s="339" t="n">
        <f aca="false">IF(AZ77=5,G77,0)</f>
        <v>0</v>
      </c>
      <c r="CZ77" s="339" t="n">
        <v>0</v>
      </c>
    </row>
    <row r="78" customFormat="false" ht="12.75" hidden="false" customHeight="false" outlineLevel="0" collapsed="false">
      <c r="A78" s="364"/>
      <c r="B78" s="365" t="s">
        <v>287</v>
      </c>
      <c r="C78" s="366" t="str">
        <f aca="false">CONCATENATE(B76," ",C76)</f>
        <v>M96 Výchozí revize</v>
      </c>
      <c r="D78" s="364"/>
      <c r="E78" s="367"/>
      <c r="F78" s="367"/>
      <c r="G78" s="368" t="n">
        <f aca="false">SUM(G76:G77)</f>
        <v>7680</v>
      </c>
      <c r="O78" s="357" t="n">
        <v>4</v>
      </c>
      <c r="BA78" s="369" t="n">
        <f aca="false">SUM(BA76:BA77)</f>
        <v>0</v>
      </c>
      <c r="BB78" s="369" t="n">
        <f aca="false">SUM(BB76:BB77)</f>
        <v>0</v>
      </c>
      <c r="BC78" s="369" t="n">
        <f aca="false">SUM(BC76:BC77)</f>
        <v>0</v>
      </c>
      <c r="BD78" s="369" t="n">
        <f aca="false">SUM(BD76:BD77)</f>
        <v>7680</v>
      </c>
      <c r="BE78" s="369" t="n">
        <f aca="false">SUM(BE76:BE77)</f>
        <v>0</v>
      </c>
    </row>
    <row r="79" customFormat="false" ht="12.75" hidden="false" customHeight="false" outlineLevel="0" collapsed="false">
      <c r="G79" s="378"/>
    </row>
    <row r="80" customFormat="false" ht="75" hidden="false" customHeight="true" outlineLevel="0" collapsed="false">
      <c r="G80" s="378"/>
    </row>
    <row r="81" customFormat="false" ht="19.5" hidden="false" customHeight="true" outlineLevel="0" collapsed="false">
      <c r="B81" s="379"/>
      <c r="C81" s="380" t="s">
        <v>390</v>
      </c>
      <c r="G81" s="378"/>
    </row>
    <row r="82" customFormat="false" ht="19.5" hidden="false" customHeight="true" outlineLevel="0" collapsed="false">
      <c r="B82" s="381" t="s">
        <v>283</v>
      </c>
      <c r="C82" s="379" t="s">
        <v>391</v>
      </c>
      <c r="G82" s="382" t="n">
        <f aca="false">G7</f>
        <v>3600</v>
      </c>
    </row>
    <row r="83" customFormat="false" ht="19.5" hidden="false" customHeight="true" outlineLevel="0" collapsed="false">
      <c r="B83" s="381" t="s">
        <v>288</v>
      </c>
      <c r="C83" s="379" t="s">
        <v>289</v>
      </c>
      <c r="G83" s="382" t="n">
        <f aca="false">G48</f>
        <v>246217.908</v>
      </c>
    </row>
    <row r="84" customFormat="false" ht="19.5" hidden="false" customHeight="true" outlineLevel="0" collapsed="false">
      <c r="B84" s="381" t="s">
        <v>350</v>
      </c>
      <c r="C84" s="379" t="s">
        <v>351</v>
      </c>
      <c r="G84" s="382" t="n">
        <f aca="false">G75</f>
        <v>75461.14672</v>
      </c>
    </row>
    <row r="85" customFormat="false" ht="19.5" hidden="false" customHeight="true" outlineLevel="0" collapsed="false">
      <c r="B85" s="381" t="s">
        <v>385</v>
      </c>
      <c r="C85" s="379" t="s">
        <v>386</v>
      </c>
      <c r="G85" s="382" t="n">
        <f aca="false">G78</f>
        <v>7680</v>
      </c>
    </row>
    <row r="86" s="383" customFormat="true" ht="22.5" hidden="false" customHeight="true" outlineLevel="0" collapsed="false">
      <c r="B86" s="384"/>
      <c r="C86" s="385" t="s">
        <v>392</v>
      </c>
      <c r="D86" s="386"/>
      <c r="E86" s="387"/>
      <c r="F86" s="387"/>
      <c r="G86" s="388" t="n">
        <f aca="false">SUM(G82:G85)</f>
        <v>332959.05472</v>
      </c>
    </row>
    <row r="136" customFormat="false" ht="12.75" hidden="false" customHeight="false" outlineLevel="0" collapsed="false">
      <c r="A136" s="389"/>
      <c r="B136" s="389"/>
    </row>
    <row r="137" customFormat="false" ht="12.75" hidden="false" customHeight="false" outlineLevel="0" collapsed="false">
      <c r="C137" s="390"/>
      <c r="D137" s="390"/>
      <c r="E137" s="391"/>
      <c r="F137" s="392"/>
      <c r="G137" s="393"/>
    </row>
    <row r="138" customFormat="false" ht="12.75" hidden="false" customHeight="false" outlineLevel="0" collapsed="false">
      <c r="A138" s="389"/>
      <c r="B138" s="389"/>
    </row>
  </sheetData>
  <mergeCells count="24">
    <mergeCell ref="C10:D10"/>
    <mergeCell ref="C12:D12"/>
    <mergeCell ref="C14:D14"/>
    <mergeCell ref="C16:D16"/>
    <mergeCell ref="C19:D19"/>
    <mergeCell ref="C22:D22"/>
    <mergeCell ref="C25:D25"/>
    <mergeCell ref="C28:D28"/>
    <mergeCell ref="C31:D31"/>
    <mergeCell ref="C34:D34"/>
    <mergeCell ref="C38:D38"/>
    <mergeCell ref="C41:D41"/>
    <mergeCell ref="C44:D44"/>
    <mergeCell ref="C51:D51"/>
    <mergeCell ref="C53:D53"/>
    <mergeCell ref="C56:D56"/>
    <mergeCell ref="C58:D58"/>
    <mergeCell ref="C61:D61"/>
    <mergeCell ref="C63:D63"/>
    <mergeCell ref="C65:D65"/>
    <mergeCell ref="C67:D67"/>
    <mergeCell ref="C69:D69"/>
    <mergeCell ref="C71:D71"/>
    <mergeCell ref="C73:D73"/>
  </mergeCells>
  <printOptions headings="false" gridLines="false" gridLinesSet="true" horizontalCentered="false" verticalCentered="false"/>
  <pageMargins left="0.490277777777778" right="0.39375" top="0.279861111111111" bottom="0.55" header="0.511805555555555" footer="0.196527777777778"/>
  <pageSetup paperSize="9" scale="98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>&amp;CStránka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tabColor rgb="FF2F5597"/>
    <pageSetUpPr fitToPage="false"/>
  </sheetPr>
  <dimension ref="A1:CY137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H11" activeCellId="0" sqref="H11"/>
    </sheetView>
  </sheetViews>
  <sheetFormatPr defaultColWidth="9.15625" defaultRowHeight="12.75" zeroHeight="false" outlineLevelRow="0" outlineLevelCol="0"/>
  <cols>
    <col collapsed="false" customWidth="true" hidden="false" outlineLevel="0" max="1" min="1" style="339" width="4.43"/>
    <col collapsed="false" customWidth="true" hidden="false" outlineLevel="0" max="2" min="2" style="339" width="11.57"/>
    <col collapsed="false" customWidth="true" hidden="false" outlineLevel="0" max="3" min="3" style="339" width="40.42"/>
    <col collapsed="false" customWidth="true" hidden="false" outlineLevel="0" max="4" min="4" style="339" width="5.57"/>
    <col collapsed="false" customWidth="true" hidden="false" outlineLevel="0" max="5" min="5" style="394" width="8.57"/>
    <col collapsed="false" customWidth="true" hidden="false" outlineLevel="0" max="6" min="6" style="339" width="9.85"/>
    <col collapsed="false" customWidth="true" hidden="false" outlineLevel="0" max="7" min="7" style="339" width="13.86"/>
    <col collapsed="false" customWidth="true" hidden="false" outlineLevel="0" max="8" min="8" style="339" width="21.86"/>
    <col collapsed="false" customWidth="true" hidden="false" outlineLevel="0" max="9" min="9" style="339" width="9.42"/>
    <col collapsed="false" customWidth="false" hidden="false" outlineLevel="0" max="10" min="10" style="339" width="9.14"/>
    <col collapsed="false" customWidth="true" hidden="false" outlineLevel="0" max="11" min="11" style="395" width="75.42"/>
    <col collapsed="false" customWidth="true" hidden="false" outlineLevel="0" max="12" min="12" style="339" width="45.29"/>
    <col collapsed="false" customWidth="false" hidden="false" outlineLevel="0" max="253" min="13" style="339" width="9.14"/>
    <col collapsed="false" customWidth="true" hidden="false" outlineLevel="0" max="254" min="254" style="339" width="4.43"/>
    <col collapsed="false" customWidth="true" hidden="false" outlineLevel="0" max="255" min="255" style="339" width="11.57"/>
    <col collapsed="false" customWidth="true" hidden="false" outlineLevel="0" max="256" min="256" style="339" width="40.42"/>
    <col collapsed="false" customWidth="true" hidden="false" outlineLevel="0" max="257" min="257" style="339" width="5.57"/>
    <col collapsed="false" customWidth="true" hidden="false" outlineLevel="0" max="258" min="258" style="339" width="8.57"/>
    <col collapsed="false" customWidth="true" hidden="false" outlineLevel="0" max="259" min="259" style="339" width="9.85"/>
    <col collapsed="false" customWidth="true" hidden="false" outlineLevel="0" max="262" min="260" style="339" width="13.86"/>
    <col collapsed="false" customWidth="false" hidden="false" outlineLevel="0" max="263" min="263" style="339" width="9.14"/>
    <col collapsed="false" customWidth="true" hidden="false" outlineLevel="0" max="264" min="264" style="339" width="21.86"/>
    <col collapsed="false" customWidth="true" hidden="false" outlineLevel="0" max="265" min="265" style="339" width="9.42"/>
    <col collapsed="false" customWidth="false" hidden="false" outlineLevel="0" max="266" min="266" style="339" width="9.14"/>
    <col collapsed="false" customWidth="true" hidden="false" outlineLevel="0" max="267" min="267" style="339" width="75.42"/>
    <col collapsed="false" customWidth="true" hidden="false" outlineLevel="0" max="268" min="268" style="339" width="45.29"/>
    <col collapsed="false" customWidth="false" hidden="false" outlineLevel="0" max="509" min="269" style="339" width="9.14"/>
    <col collapsed="false" customWidth="true" hidden="false" outlineLevel="0" max="510" min="510" style="339" width="4.43"/>
    <col collapsed="false" customWidth="true" hidden="false" outlineLevel="0" max="511" min="511" style="339" width="11.57"/>
    <col collapsed="false" customWidth="true" hidden="false" outlineLevel="0" max="512" min="512" style="339" width="40.42"/>
    <col collapsed="false" customWidth="true" hidden="false" outlineLevel="0" max="513" min="513" style="339" width="5.57"/>
    <col collapsed="false" customWidth="true" hidden="false" outlineLevel="0" max="514" min="514" style="339" width="8.57"/>
    <col collapsed="false" customWidth="true" hidden="false" outlineLevel="0" max="515" min="515" style="339" width="9.85"/>
    <col collapsed="false" customWidth="true" hidden="false" outlineLevel="0" max="518" min="516" style="339" width="13.86"/>
    <col collapsed="false" customWidth="false" hidden="false" outlineLevel="0" max="519" min="519" style="339" width="9.14"/>
    <col collapsed="false" customWidth="true" hidden="false" outlineLevel="0" max="520" min="520" style="339" width="21.86"/>
    <col collapsed="false" customWidth="true" hidden="false" outlineLevel="0" max="521" min="521" style="339" width="9.42"/>
    <col collapsed="false" customWidth="false" hidden="false" outlineLevel="0" max="522" min="522" style="339" width="9.14"/>
    <col collapsed="false" customWidth="true" hidden="false" outlineLevel="0" max="523" min="523" style="339" width="75.42"/>
    <col collapsed="false" customWidth="true" hidden="false" outlineLevel="0" max="524" min="524" style="339" width="45.29"/>
    <col collapsed="false" customWidth="false" hidden="false" outlineLevel="0" max="765" min="525" style="339" width="9.14"/>
    <col collapsed="false" customWidth="true" hidden="false" outlineLevel="0" max="766" min="766" style="339" width="4.43"/>
    <col collapsed="false" customWidth="true" hidden="false" outlineLevel="0" max="767" min="767" style="339" width="11.57"/>
    <col collapsed="false" customWidth="true" hidden="false" outlineLevel="0" max="768" min="768" style="339" width="40.42"/>
    <col collapsed="false" customWidth="true" hidden="false" outlineLevel="0" max="769" min="769" style="339" width="5.57"/>
    <col collapsed="false" customWidth="true" hidden="false" outlineLevel="0" max="770" min="770" style="339" width="8.57"/>
    <col collapsed="false" customWidth="true" hidden="false" outlineLevel="0" max="771" min="771" style="339" width="9.85"/>
    <col collapsed="false" customWidth="true" hidden="false" outlineLevel="0" max="774" min="772" style="339" width="13.86"/>
    <col collapsed="false" customWidth="false" hidden="false" outlineLevel="0" max="775" min="775" style="339" width="9.14"/>
    <col collapsed="false" customWidth="true" hidden="false" outlineLevel="0" max="776" min="776" style="339" width="21.86"/>
    <col collapsed="false" customWidth="true" hidden="false" outlineLevel="0" max="777" min="777" style="339" width="9.42"/>
    <col collapsed="false" customWidth="false" hidden="false" outlineLevel="0" max="778" min="778" style="339" width="9.14"/>
    <col collapsed="false" customWidth="true" hidden="false" outlineLevel="0" max="779" min="779" style="339" width="75.42"/>
    <col collapsed="false" customWidth="true" hidden="false" outlineLevel="0" max="780" min="780" style="339" width="45.29"/>
    <col collapsed="false" customWidth="false" hidden="false" outlineLevel="0" max="1021" min="781" style="339" width="9.14"/>
    <col collapsed="false" customWidth="true" hidden="false" outlineLevel="0" max="1022" min="1022" style="339" width="4.43"/>
    <col collapsed="false" customWidth="true" hidden="false" outlineLevel="0" max="1023" min="1023" style="339" width="11.57"/>
    <col collapsed="false" customWidth="true" hidden="false" outlineLevel="0" max="1024" min="1024" style="339" width="40.42"/>
  </cols>
  <sheetData>
    <row r="1" customFormat="false" ht="12.75" hidden="false" customHeight="false" outlineLevel="0" collapsed="false">
      <c r="A1" s="4" t="s">
        <v>0</v>
      </c>
      <c r="B1" s="5"/>
      <c r="C1" s="6"/>
      <c r="D1" s="251" t="s">
        <v>393</v>
      </c>
      <c r="E1" s="396"/>
      <c r="F1" s="397"/>
      <c r="G1" s="398" t="s">
        <v>394</v>
      </c>
      <c r="I1" s="399"/>
    </row>
    <row r="2" customFormat="false" ht="15" hidden="false" customHeight="false" outlineLevel="0" collapsed="false">
      <c r="A2" s="342" t="s">
        <v>3</v>
      </c>
      <c r="B2" s="20"/>
      <c r="C2" s="21"/>
      <c r="D2" s="23" t="s">
        <v>395</v>
      </c>
      <c r="E2" s="400"/>
      <c r="F2" s="401"/>
      <c r="G2" s="402"/>
      <c r="I2" s="399"/>
    </row>
    <row r="3" customFormat="false" ht="12.75" hidden="false" customHeight="false" outlineLevel="0" collapsed="false">
      <c r="A3" s="344" t="s">
        <v>275</v>
      </c>
      <c r="B3" s="345" t="s">
        <v>276</v>
      </c>
      <c r="C3" s="345" t="s">
        <v>277</v>
      </c>
      <c r="D3" s="345" t="s">
        <v>8</v>
      </c>
      <c r="E3" s="345" t="s">
        <v>278</v>
      </c>
      <c r="F3" s="345" t="s">
        <v>279</v>
      </c>
      <c r="G3" s="346" t="s">
        <v>280</v>
      </c>
      <c r="I3" s="399"/>
    </row>
    <row r="4" customFormat="false" ht="15" hidden="false" customHeight="false" outlineLevel="0" collapsed="false">
      <c r="A4" s="347"/>
      <c r="B4" s="348"/>
      <c r="C4" s="349" t="s">
        <v>396</v>
      </c>
      <c r="D4" s="350"/>
      <c r="E4" s="403"/>
      <c r="F4" s="350"/>
      <c r="G4" s="350"/>
      <c r="I4" s="399"/>
    </row>
    <row r="5" customFormat="false" ht="12.75" hidden="false" customHeight="false" outlineLevel="0" collapsed="false">
      <c r="A5" s="404" t="s">
        <v>282</v>
      </c>
      <c r="B5" s="405" t="s">
        <v>18</v>
      </c>
      <c r="C5" s="406" t="s">
        <v>47</v>
      </c>
      <c r="D5" s="407"/>
      <c r="E5" s="408"/>
      <c r="F5" s="408"/>
      <c r="G5" s="409"/>
      <c r="I5" s="399"/>
      <c r="N5" s="357" t="n">
        <v>1</v>
      </c>
    </row>
    <row r="6" customFormat="false" ht="12.75" hidden="false" customHeight="false" outlineLevel="0" collapsed="false">
      <c r="A6" s="410" t="n">
        <v>1</v>
      </c>
      <c r="B6" s="411" t="s">
        <v>397</v>
      </c>
      <c r="C6" s="412" t="s">
        <v>398</v>
      </c>
      <c r="D6" s="413" t="s">
        <v>78</v>
      </c>
      <c r="E6" s="414" t="n">
        <v>70.2</v>
      </c>
      <c r="F6" s="414" t="n">
        <v>300</v>
      </c>
      <c r="G6" s="415" t="n">
        <f aca="false">E6*F6</f>
        <v>21060</v>
      </c>
      <c r="I6" s="399"/>
      <c r="N6" s="357" t="n">
        <v>2</v>
      </c>
      <c r="Z6" s="339" t="n">
        <v>1</v>
      </c>
      <c r="AA6" s="339" t="n">
        <v>1</v>
      </c>
      <c r="AB6" s="339" t="n">
        <v>1</v>
      </c>
      <c r="AY6" s="339" t="n">
        <v>1</v>
      </c>
      <c r="AZ6" s="339" t="n">
        <f aca="false">IF(AY6=1,G6,0)</f>
        <v>21060</v>
      </c>
      <c r="BA6" s="339" t="n">
        <f aca="false">IF(AY6=2,G6,0)</f>
        <v>0</v>
      </c>
      <c r="BB6" s="339" t="n">
        <f aca="false">IF(AY6=3,G6,0)</f>
        <v>0</v>
      </c>
      <c r="BC6" s="339" t="n">
        <f aca="false">IF(AY6=4,G6,0)</f>
        <v>0</v>
      </c>
      <c r="BD6" s="339" t="n">
        <f aca="false">IF(AY6=5,G6,0)</f>
        <v>0</v>
      </c>
      <c r="BZ6" s="357" t="n">
        <v>1</v>
      </c>
      <c r="CA6" s="357" t="n">
        <v>1</v>
      </c>
      <c r="CY6" s="339" t="n">
        <v>0</v>
      </c>
    </row>
    <row r="7" customFormat="false" ht="12.75" hidden="false" customHeight="true" outlineLevel="0" collapsed="false">
      <c r="A7" s="416"/>
      <c r="B7" s="417"/>
      <c r="C7" s="418" t="s">
        <v>399</v>
      </c>
      <c r="D7" s="418"/>
      <c r="E7" s="419" t="n">
        <v>0</v>
      </c>
      <c r="F7" s="420"/>
      <c r="G7" s="421"/>
      <c r="I7" s="399"/>
      <c r="L7" s="422" t="s">
        <v>400</v>
      </c>
      <c r="N7" s="357"/>
    </row>
    <row r="8" customFormat="false" ht="12.75" hidden="false" customHeight="true" outlineLevel="0" collapsed="false">
      <c r="A8" s="416"/>
      <c r="B8" s="417"/>
      <c r="C8" s="418" t="s">
        <v>401</v>
      </c>
      <c r="D8" s="418"/>
      <c r="E8" s="419" t="n">
        <v>70.2</v>
      </c>
      <c r="F8" s="420"/>
      <c r="G8" s="421"/>
      <c r="I8" s="399"/>
      <c r="L8" s="422" t="s">
        <v>402</v>
      </c>
      <c r="N8" s="357"/>
    </row>
    <row r="9" customFormat="false" ht="12.75" hidden="false" customHeight="true" outlineLevel="0" collapsed="false">
      <c r="A9" s="410" t="n">
        <v>2</v>
      </c>
      <c r="B9" s="411" t="s">
        <v>403</v>
      </c>
      <c r="C9" s="412" t="s">
        <v>404</v>
      </c>
      <c r="D9" s="413" t="s">
        <v>78</v>
      </c>
      <c r="E9" s="414" t="n">
        <v>70.2</v>
      </c>
      <c r="F9" s="414" t="n">
        <v>30</v>
      </c>
      <c r="G9" s="415" t="n">
        <f aca="false">E9*F9</f>
        <v>2106</v>
      </c>
      <c r="I9" s="399"/>
      <c r="L9" s="422" t="s">
        <v>405</v>
      </c>
      <c r="N9" s="357"/>
    </row>
    <row r="10" customFormat="false" ht="12.75" hidden="false" customHeight="false" outlineLevel="0" collapsed="false">
      <c r="A10" s="410" t="n">
        <v>3</v>
      </c>
      <c r="B10" s="423" t="s">
        <v>406</v>
      </c>
      <c r="C10" s="412" t="s">
        <v>407</v>
      </c>
      <c r="D10" s="413" t="s">
        <v>78</v>
      </c>
      <c r="E10" s="414" t="n">
        <v>4.725</v>
      </c>
      <c r="F10" s="414" t="n">
        <v>120</v>
      </c>
      <c r="G10" s="415" t="n">
        <f aca="false">E10*F10</f>
        <v>567</v>
      </c>
      <c r="I10" s="399"/>
      <c r="N10" s="357" t="n">
        <v>2</v>
      </c>
      <c r="Z10" s="339" t="n">
        <v>1</v>
      </c>
      <c r="AA10" s="339" t="n">
        <v>1</v>
      </c>
      <c r="AB10" s="339" t="n">
        <v>1</v>
      </c>
      <c r="AY10" s="339" t="n">
        <v>1</v>
      </c>
      <c r="AZ10" s="339" t="n">
        <f aca="false">IF(AY10=1,G10,0)</f>
        <v>567</v>
      </c>
      <c r="BA10" s="339" t="n">
        <f aca="false">IF(AY10=2,G10,0)</f>
        <v>0</v>
      </c>
      <c r="BB10" s="339" t="n">
        <f aca="false">IF(AY10=3,G10,0)</f>
        <v>0</v>
      </c>
      <c r="BC10" s="339" t="n">
        <f aca="false">IF(AY10=4,G10,0)</f>
        <v>0</v>
      </c>
      <c r="BD10" s="339" t="n">
        <f aca="false">IF(AY10=5,G10,0)</f>
        <v>0</v>
      </c>
      <c r="BZ10" s="357" t="n">
        <v>1</v>
      </c>
      <c r="CA10" s="357" t="n">
        <v>1</v>
      </c>
      <c r="CY10" s="339" t="n">
        <v>0</v>
      </c>
    </row>
    <row r="11" customFormat="false" ht="12.75" hidden="false" customHeight="true" outlineLevel="0" collapsed="false">
      <c r="A11" s="416"/>
      <c r="B11" s="417"/>
      <c r="C11" s="418" t="s">
        <v>400</v>
      </c>
      <c r="D11" s="418"/>
      <c r="E11" s="419" t="n">
        <v>0</v>
      </c>
      <c r="F11" s="420"/>
      <c r="G11" s="421"/>
      <c r="I11" s="399"/>
      <c r="N11" s="357" t="n">
        <v>2</v>
      </c>
      <c r="Z11" s="339" t="n">
        <v>1</v>
      </c>
      <c r="AA11" s="339" t="n">
        <v>1</v>
      </c>
      <c r="AB11" s="339" t="n">
        <v>1</v>
      </c>
      <c r="AY11" s="339" t="n">
        <v>1</v>
      </c>
      <c r="AZ11" s="339" t="n">
        <f aca="false">IF(AY11=1,G11,0)</f>
        <v>0</v>
      </c>
      <c r="BA11" s="339" t="n">
        <f aca="false">IF(AY11=2,G11,0)</f>
        <v>0</v>
      </c>
      <c r="BB11" s="339" t="n">
        <f aca="false">IF(AY11=3,G11,0)</f>
        <v>0</v>
      </c>
      <c r="BC11" s="339" t="n">
        <f aca="false">IF(AY11=4,G11,0)</f>
        <v>0</v>
      </c>
      <c r="BD11" s="339" t="n">
        <f aca="false">IF(AY11=5,G11,0)</f>
        <v>0</v>
      </c>
      <c r="BZ11" s="357" t="n">
        <v>1</v>
      </c>
      <c r="CA11" s="357" t="n">
        <v>1</v>
      </c>
      <c r="CY11" s="339" t="n">
        <v>0</v>
      </c>
    </row>
    <row r="12" customFormat="false" ht="12.75" hidden="false" customHeight="true" outlineLevel="0" collapsed="false">
      <c r="A12" s="416"/>
      <c r="B12" s="417"/>
      <c r="C12" s="418" t="s">
        <v>408</v>
      </c>
      <c r="D12" s="418"/>
      <c r="E12" s="419" t="n">
        <v>4.725</v>
      </c>
      <c r="F12" s="420"/>
      <c r="G12" s="421"/>
      <c r="I12" s="399"/>
      <c r="L12" s="422" t="s">
        <v>400</v>
      </c>
      <c r="N12" s="357"/>
    </row>
    <row r="13" customFormat="false" ht="12.75" hidden="false" customHeight="true" outlineLevel="0" collapsed="false">
      <c r="A13" s="410" t="n">
        <v>4</v>
      </c>
      <c r="B13" s="411" t="s">
        <v>409</v>
      </c>
      <c r="C13" s="412" t="s">
        <v>410</v>
      </c>
      <c r="D13" s="413" t="s">
        <v>78</v>
      </c>
      <c r="E13" s="414" t="n">
        <v>4.73</v>
      </c>
      <c r="F13" s="414" t="n">
        <v>30</v>
      </c>
      <c r="G13" s="415" t="n">
        <f aca="false">E13*F13</f>
        <v>141.9</v>
      </c>
      <c r="I13" s="399"/>
      <c r="L13" s="422" t="s">
        <v>408</v>
      </c>
      <c r="N13" s="357"/>
    </row>
    <row r="14" customFormat="false" ht="12.75" hidden="false" customHeight="false" outlineLevel="0" collapsed="false">
      <c r="A14" s="410" t="n">
        <v>5</v>
      </c>
      <c r="B14" s="411" t="s">
        <v>411</v>
      </c>
      <c r="C14" s="412" t="s">
        <v>412</v>
      </c>
      <c r="D14" s="413" t="s">
        <v>29</v>
      </c>
      <c r="E14" s="414" t="n">
        <v>158.85</v>
      </c>
      <c r="F14" s="414" t="n">
        <v>100</v>
      </c>
      <c r="G14" s="415" t="n">
        <f aca="false">E14*F14</f>
        <v>15885</v>
      </c>
      <c r="I14" s="399"/>
      <c r="N14" s="357" t="n">
        <v>2</v>
      </c>
      <c r="Z14" s="339" t="n">
        <v>1</v>
      </c>
      <c r="AA14" s="339" t="n">
        <v>1</v>
      </c>
      <c r="AB14" s="339" t="n">
        <v>1</v>
      </c>
      <c r="AY14" s="339" t="n">
        <v>1</v>
      </c>
      <c r="AZ14" s="339" t="n">
        <f aca="false">IF(AY14=1,G14,0)</f>
        <v>15885</v>
      </c>
      <c r="BA14" s="339" t="n">
        <f aca="false">IF(AY14=2,G14,0)</f>
        <v>0</v>
      </c>
      <c r="BB14" s="339" t="n">
        <f aca="false">IF(AY14=3,G14,0)</f>
        <v>0</v>
      </c>
      <c r="BC14" s="339" t="n">
        <f aca="false">IF(AY14=4,G14,0)</f>
        <v>0</v>
      </c>
      <c r="BD14" s="339" t="n">
        <f aca="false">IF(AY14=5,G14,0)</f>
        <v>0</v>
      </c>
      <c r="BZ14" s="357" t="n">
        <v>1</v>
      </c>
      <c r="CA14" s="357" t="n">
        <v>1</v>
      </c>
      <c r="CY14" s="339" t="n">
        <v>0</v>
      </c>
    </row>
    <row r="15" customFormat="false" ht="12.75" hidden="false" customHeight="true" outlineLevel="0" collapsed="false">
      <c r="A15" s="416"/>
      <c r="B15" s="417"/>
      <c r="C15" s="418" t="s">
        <v>413</v>
      </c>
      <c r="D15" s="418"/>
      <c r="E15" s="419" t="n">
        <v>84.6</v>
      </c>
      <c r="F15" s="420"/>
      <c r="G15" s="421"/>
      <c r="I15" s="399"/>
      <c r="N15" s="357" t="n">
        <v>2</v>
      </c>
      <c r="Z15" s="339" t="n">
        <v>1</v>
      </c>
      <c r="AA15" s="339" t="n">
        <v>1</v>
      </c>
      <c r="AB15" s="339" t="n">
        <v>1</v>
      </c>
      <c r="AY15" s="339" t="n">
        <v>1</v>
      </c>
      <c r="AZ15" s="339" t="n">
        <f aca="false">IF(AY15=1,G15,0)</f>
        <v>0</v>
      </c>
      <c r="BA15" s="339" t="n">
        <f aca="false">IF(AY15=2,G15,0)</f>
        <v>0</v>
      </c>
      <c r="BB15" s="339" t="n">
        <f aca="false">IF(AY15=3,G15,0)</f>
        <v>0</v>
      </c>
      <c r="BC15" s="339" t="n">
        <f aca="false">IF(AY15=4,G15,0)</f>
        <v>0</v>
      </c>
      <c r="BD15" s="339" t="n">
        <f aca="false">IF(AY15=5,G15,0)</f>
        <v>0</v>
      </c>
      <c r="BZ15" s="357" t="n">
        <v>1</v>
      </c>
      <c r="CA15" s="357" t="n">
        <v>1</v>
      </c>
      <c r="CY15" s="339" t="n">
        <v>0.00099</v>
      </c>
    </row>
    <row r="16" customFormat="false" ht="12.75" hidden="false" customHeight="true" outlineLevel="0" collapsed="false">
      <c r="A16" s="416"/>
      <c r="B16" s="417"/>
      <c r="C16" s="418" t="s">
        <v>414</v>
      </c>
      <c r="D16" s="418"/>
      <c r="E16" s="419" t="n">
        <v>74.25</v>
      </c>
      <c r="F16" s="420"/>
      <c r="G16" s="421"/>
      <c r="L16" s="422" t="s">
        <v>415</v>
      </c>
      <c r="N16" s="357"/>
    </row>
    <row r="17" customFormat="false" ht="12.75" hidden="false" customHeight="true" outlineLevel="0" collapsed="false">
      <c r="A17" s="410" t="n">
        <v>6</v>
      </c>
      <c r="B17" s="411" t="s">
        <v>416</v>
      </c>
      <c r="C17" s="412" t="s">
        <v>417</v>
      </c>
      <c r="D17" s="413" t="s">
        <v>29</v>
      </c>
      <c r="E17" s="414" t="n">
        <v>158.85</v>
      </c>
      <c r="F17" s="414" t="n">
        <v>50</v>
      </c>
      <c r="G17" s="415" t="n">
        <f aca="false">E17*F17</f>
        <v>7942.5</v>
      </c>
      <c r="L17" s="422" t="s">
        <v>418</v>
      </c>
      <c r="N17" s="357"/>
    </row>
    <row r="18" customFormat="false" ht="12.75" hidden="false" customHeight="false" outlineLevel="0" collapsed="false">
      <c r="A18" s="410" t="n">
        <v>7</v>
      </c>
      <c r="B18" s="411" t="s">
        <v>419</v>
      </c>
      <c r="C18" s="412" t="s">
        <v>420</v>
      </c>
      <c r="D18" s="413" t="s">
        <v>78</v>
      </c>
      <c r="E18" s="414" t="n">
        <v>22.479</v>
      </c>
      <c r="F18" s="414" t="n">
        <v>40</v>
      </c>
      <c r="G18" s="415" t="n">
        <f aca="false">E18*F18</f>
        <v>899.16</v>
      </c>
      <c r="N18" s="357" t="n">
        <v>2</v>
      </c>
      <c r="Z18" s="339" t="n">
        <v>1</v>
      </c>
      <c r="AA18" s="339" t="n">
        <v>1</v>
      </c>
      <c r="AB18" s="339" t="n">
        <v>1</v>
      </c>
      <c r="AY18" s="339" t="n">
        <v>1</v>
      </c>
      <c r="AZ18" s="339" t="n">
        <f aca="false">IF(AY18=1,G18,0)</f>
        <v>899.16</v>
      </c>
      <c r="BA18" s="339" t="n">
        <f aca="false">IF(AY18=2,G18,0)</f>
        <v>0</v>
      </c>
      <c r="BB18" s="339" t="n">
        <f aca="false">IF(AY18=3,G18,0)</f>
        <v>0</v>
      </c>
      <c r="BC18" s="339" t="n">
        <f aca="false">IF(AY18=4,G18,0)</f>
        <v>0</v>
      </c>
      <c r="BD18" s="339" t="n">
        <f aca="false">IF(AY18=5,G18,0)</f>
        <v>0</v>
      </c>
      <c r="BZ18" s="357" t="n">
        <v>1</v>
      </c>
      <c r="CA18" s="357" t="n">
        <v>1</v>
      </c>
      <c r="CY18" s="339" t="n">
        <v>0</v>
      </c>
    </row>
    <row r="19" customFormat="false" ht="12.75" hidden="false" customHeight="true" outlineLevel="0" collapsed="false">
      <c r="A19" s="416"/>
      <c r="B19" s="417"/>
      <c r="C19" s="418" t="s">
        <v>421</v>
      </c>
      <c r="D19" s="418"/>
      <c r="E19" s="419" t="n">
        <v>22.479</v>
      </c>
      <c r="F19" s="420"/>
      <c r="G19" s="421"/>
      <c r="N19" s="357" t="n">
        <v>2</v>
      </c>
      <c r="Z19" s="339" t="n">
        <v>1</v>
      </c>
      <c r="AA19" s="339" t="n">
        <v>1</v>
      </c>
      <c r="AB19" s="339" t="n">
        <v>1</v>
      </c>
      <c r="AY19" s="339" t="n">
        <v>1</v>
      </c>
      <c r="AZ19" s="339" t="n">
        <f aca="false">IF(AY19=1,G19,0)</f>
        <v>0</v>
      </c>
      <c r="BA19" s="339" t="n">
        <f aca="false">IF(AY19=2,G19,0)</f>
        <v>0</v>
      </c>
      <c r="BB19" s="339" t="n">
        <f aca="false">IF(AY19=3,G19,0)</f>
        <v>0</v>
      </c>
      <c r="BC19" s="339" t="n">
        <f aca="false">IF(AY19=4,G19,0)</f>
        <v>0</v>
      </c>
      <c r="BD19" s="339" t="n">
        <f aca="false">IF(AY19=5,G19,0)</f>
        <v>0</v>
      </c>
      <c r="BZ19" s="357" t="n">
        <v>1</v>
      </c>
      <c r="CA19" s="357" t="n">
        <v>1</v>
      </c>
      <c r="CY19" s="339" t="n">
        <v>0</v>
      </c>
    </row>
    <row r="20" customFormat="false" ht="12.75" hidden="false" customHeight="true" outlineLevel="0" collapsed="false">
      <c r="A20" s="410" t="n">
        <v>8</v>
      </c>
      <c r="B20" s="411" t="s">
        <v>422</v>
      </c>
      <c r="C20" s="412" t="s">
        <v>423</v>
      </c>
      <c r="D20" s="413" t="s">
        <v>78</v>
      </c>
      <c r="E20" s="414" t="n">
        <f aca="false">E21</f>
        <v>43.2</v>
      </c>
      <c r="F20" s="414" t="n">
        <v>40</v>
      </c>
      <c r="G20" s="415" t="n">
        <f aca="false">E20*F20</f>
        <v>1728</v>
      </c>
      <c r="L20" s="422" t="s">
        <v>424</v>
      </c>
      <c r="N20" s="357"/>
    </row>
    <row r="21" customFormat="false" ht="12.75" hidden="false" customHeight="true" outlineLevel="0" collapsed="false">
      <c r="A21" s="416"/>
      <c r="B21" s="417"/>
      <c r="C21" s="418" t="s">
        <v>425</v>
      </c>
      <c r="D21" s="418"/>
      <c r="E21" s="419" t="n">
        <v>43.2</v>
      </c>
      <c r="F21" s="420"/>
      <c r="G21" s="421"/>
      <c r="L21" s="422" t="s">
        <v>426</v>
      </c>
      <c r="N21" s="357"/>
    </row>
    <row r="22" customFormat="false" ht="12.75" hidden="false" customHeight="true" outlineLevel="0" collapsed="false">
      <c r="A22" s="410" t="n">
        <v>9</v>
      </c>
      <c r="B22" s="411" t="s">
        <v>427</v>
      </c>
      <c r="C22" s="412" t="s">
        <v>428</v>
      </c>
      <c r="D22" s="413" t="s">
        <v>78</v>
      </c>
      <c r="E22" s="414" t="n">
        <v>31.73</v>
      </c>
      <c r="F22" s="414" t="n">
        <v>127</v>
      </c>
      <c r="G22" s="415" t="n">
        <f aca="false">E22*F22</f>
        <v>4029.71</v>
      </c>
      <c r="L22" s="422" t="s">
        <v>429</v>
      </c>
      <c r="N22" s="357"/>
    </row>
    <row r="23" customFormat="false" ht="12.75" hidden="false" customHeight="true" outlineLevel="0" collapsed="false">
      <c r="A23" s="416"/>
      <c r="B23" s="417"/>
      <c r="C23" s="418" t="s">
        <v>430</v>
      </c>
      <c r="D23" s="418"/>
      <c r="E23" s="419" t="n">
        <v>31.73</v>
      </c>
      <c r="F23" s="420"/>
      <c r="G23" s="421"/>
      <c r="N23" s="357" t="n">
        <v>2</v>
      </c>
      <c r="Z23" s="339" t="n">
        <v>1</v>
      </c>
      <c r="AA23" s="339" t="n">
        <v>1</v>
      </c>
      <c r="AB23" s="339" t="n">
        <v>1</v>
      </c>
      <c r="AY23" s="339" t="n">
        <v>1</v>
      </c>
      <c r="AZ23" s="339" t="n">
        <f aca="false">IF(AY23=1,G23,0)</f>
        <v>0</v>
      </c>
      <c r="BA23" s="339" t="n">
        <f aca="false">IF(AY23=2,G23,0)</f>
        <v>0</v>
      </c>
      <c r="BB23" s="339" t="n">
        <f aca="false">IF(AY23=3,G23,0)</f>
        <v>0</v>
      </c>
      <c r="BC23" s="339" t="n">
        <f aca="false">IF(AY23=4,G23,0)</f>
        <v>0</v>
      </c>
      <c r="BD23" s="339" t="n">
        <f aca="false">IF(AY23=5,G23,0)</f>
        <v>0</v>
      </c>
      <c r="BZ23" s="357" t="n">
        <v>1</v>
      </c>
      <c r="CA23" s="357" t="n">
        <v>1</v>
      </c>
      <c r="CY23" s="339" t="n">
        <v>0</v>
      </c>
    </row>
    <row r="24" customFormat="false" ht="12.75" hidden="false" customHeight="true" outlineLevel="0" collapsed="false">
      <c r="A24" s="410" t="n">
        <v>10</v>
      </c>
      <c r="B24" s="411" t="s">
        <v>431</v>
      </c>
      <c r="C24" s="412" t="s">
        <v>432</v>
      </c>
      <c r="D24" s="413" t="s">
        <v>78</v>
      </c>
      <c r="E24" s="414" t="n">
        <f aca="false">E25</f>
        <v>158.65</v>
      </c>
      <c r="F24" s="414" t="n">
        <v>12.7</v>
      </c>
      <c r="G24" s="415" t="n">
        <f aca="false">E24*F24</f>
        <v>2014.855</v>
      </c>
      <c r="L24" s="422" t="s">
        <v>433</v>
      </c>
      <c r="N24" s="357"/>
    </row>
    <row r="25" customFormat="false" ht="12.75" hidden="false" customHeight="true" outlineLevel="0" collapsed="false">
      <c r="A25" s="416"/>
      <c r="B25" s="417"/>
      <c r="C25" s="418" t="s">
        <v>434</v>
      </c>
      <c r="D25" s="418"/>
      <c r="E25" s="419" t="n">
        <f aca="false">E23*5</f>
        <v>158.65</v>
      </c>
      <c r="F25" s="420"/>
      <c r="G25" s="421"/>
      <c r="N25" s="357" t="n">
        <v>2</v>
      </c>
      <c r="Z25" s="339" t="n">
        <v>1</v>
      </c>
      <c r="AA25" s="339" t="n">
        <v>1</v>
      </c>
      <c r="AB25" s="339" t="n">
        <v>1</v>
      </c>
      <c r="AY25" s="339" t="n">
        <v>1</v>
      </c>
      <c r="AZ25" s="339" t="n">
        <f aca="false">IF(AY25=1,G25,0)</f>
        <v>0</v>
      </c>
      <c r="BA25" s="339" t="n">
        <f aca="false">IF(AY25=2,G25,0)</f>
        <v>0</v>
      </c>
      <c r="BB25" s="339" t="n">
        <f aca="false">IF(AY25=3,G25,0)</f>
        <v>0</v>
      </c>
      <c r="BC25" s="339" t="n">
        <f aca="false">IF(AY25=4,G25,0)</f>
        <v>0</v>
      </c>
      <c r="BD25" s="339" t="n">
        <f aca="false">IF(AY25=5,G25,0)</f>
        <v>0</v>
      </c>
      <c r="BZ25" s="357" t="n">
        <v>1</v>
      </c>
      <c r="CA25" s="357" t="n">
        <v>1</v>
      </c>
      <c r="CY25" s="339" t="n">
        <v>0</v>
      </c>
    </row>
    <row r="26" customFormat="false" ht="12.75" hidden="false" customHeight="true" outlineLevel="0" collapsed="false">
      <c r="A26" s="410" t="n">
        <v>11</v>
      </c>
      <c r="B26" s="424" t="s">
        <v>435</v>
      </c>
      <c r="C26" s="412" t="s">
        <v>436</v>
      </c>
      <c r="D26" s="413" t="s">
        <v>78</v>
      </c>
      <c r="E26" s="414" t="n">
        <f aca="false">E27</f>
        <v>43.2</v>
      </c>
      <c r="F26" s="414" t="n">
        <v>40</v>
      </c>
      <c r="G26" s="415" t="n">
        <f aca="false">E26*F26</f>
        <v>1728</v>
      </c>
      <c r="L26" s="422" t="s">
        <v>437</v>
      </c>
      <c r="N26" s="357"/>
    </row>
    <row r="27" customFormat="false" ht="12.75" hidden="false" customHeight="true" outlineLevel="0" collapsed="false">
      <c r="A27" s="416"/>
      <c r="B27" s="425"/>
      <c r="C27" s="418" t="s">
        <v>425</v>
      </c>
      <c r="D27" s="418"/>
      <c r="E27" s="419" t="n">
        <f aca="false">E20</f>
        <v>43.2</v>
      </c>
      <c r="F27" s="420"/>
      <c r="G27" s="421"/>
      <c r="L27" s="422" t="s">
        <v>438</v>
      </c>
      <c r="N27" s="357"/>
    </row>
    <row r="28" customFormat="false" ht="12.75" hidden="false" customHeight="true" outlineLevel="0" collapsed="false">
      <c r="A28" s="410" t="n">
        <v>12</v>
      </c>
      <c r="B28" s="426" t="s">
        <v>439</v>
      </c>
      <c r="C28" s="412" t="s">
        <v>440</v>
      </c>
      <c r="D28" s="413" t="s">
        <v>78</v>
      </c>
      <c r="E28" s="414" t="n">
        <f aca="false">E29</f>
        <v>31.73</v>
      </c>
      <c r="F28" s="414" t="n">
        <v>15</v>
      </c>
      <c r="G28" s="415" t="n">
        <f aca="false">E28*F28</f>
        <v>475.95</v>
      </c>
      <c r="L28" s="422" t="s">
        <v>441</v>
      </c>
      <c r="N28" s="357"/>
    </row>
    <row r="29" customFormat="false" ht="12.75" hidden="false" customHeight="true" outlineLevel="0" collapsed="false">
      <c r="A29" s="416"/>
      <c r="B29" s="425"/>
      <c r="C29" s="418" t="s">
        <v>442</v>
      </c>
      <c r="D29" s="418"/>
      <c r="E29" s="419" t="n">
        <v>31.73</v>
      </c>
      <c r="F29" s="420"/>
      <c r="G29" s="421"/>
      <c r="L29" s="422" t="s">
        <v>443</v>
      </c>
      <c r="N29" s="357"/>
    </row>
    <row r="30" customFormat="false" ht="12.75" hidden="false" customHeight="true" outlineLevel="0" collapsed="false">
      <c r="A30" s="410" t="n">
        <v>13</v>
      </c>
      <c r="B30" s="424" t="s">
        <v>444</v>
      </c>
      <c r="C30" s="412" t="s">
        <v>445</v>
      </c>
      <c r="D30" s="413" t="s">
        <v>78</v>
      </c>
      <c r="E30" s="414" t="n">
        <f aca="false">E28</f>
        <v>31.73</v>
      </c>
      <c r="F30" s="414" t="n">
        <v>352</v>
      </c>
      <c r="G30" s="415" t="n">
        <f aca="false">E30*F30</f>
        <v>11168.96</v>
      </c>
      <c r="L30" s="422" t="s">
        <v>446</v>
      </c>
      <c r="N30" s="357"/>
    </row>
    <row r="31" customFormat="false" ht="12.75" hidden="false" customHeight="true" outlineLevel="0" collapsed="false">
      <c r="A31" s="410" t="n">
        <v>14</v>
      </c>
      <c r="B31" s="411" t="s">
        <v>447</v>
      </c>
      <c r="C31" s="412" t="s">
        <v>448</v>
      </c>
      <c r="D31" s="413" t="s">
        <v>78</v>
      </c>
      <c r="E31" s="414" t="n">
        <v>43.2</v>
      </c>
      <c r="F31" s="414" t="n">
        <v>100</v>
      </c>
      <c r="G31" s="415" t="n">
        <f aca="false">E31*F31</f>
        <v>4320</v>
      </c>
      <c r="L31" s="422" t="s">
        <v>449</v>
      </c>
      <c r="N31" s="357"/>
    </row>
    <row r="32" customFormat="false" ht="12.75" hidden="false" customHeight="true" outlineLevel="0" collapsed="false">
      <c r="A32" s="416"/>
      <c r="B32" s="417"/>
      <c r="C32" s="418" t="s">
        <v>450</v>
      </c>
      <c r="D32" s="418"/>
      <c r="E32" s="419" t="n">
        <v>39</v>
      </c>
      <c r="F32" s="420"/>
      <c r="G32" s="421"/>
      <c r="N32" s="357" t="n">
        <v>2</v>
      </c>
      <c r="Z32" s="339" t="n">
        <v>1</v>
      </c>
      <c r="AA32" s="339" t="n">
        <v>1</v>
      </c>
      <c r="AB32" s="339" t="n">
        <v>1</v>
      </c>
      <c r="AY32" s="339" t="n">
        <v>1</v>
      </c>
      <c r="AZ32" s="339" t="n">
        <f aca="false">IF(AY32=1,G32,0)</f>
        <v>0</v>
      </c>
      <c r="BA32" s="339" t="n">
        <f aca="false">IF(AY32=2,G32,0)</f>
        <v>0</v>
      </c>
      <c r="BB32" s="339" t="n">
        <f aca="false">IF(AY32=3,G32,0)</f>
        <v>0</v>
      </c>
      <c r="BC32" s="339" t="n">
        <f aca="false">IF(AY32=4,G32,0)</f>
        <v>0</v>
      </c>
      <c r="BD32" s="339" t="n">
        <f aca="false">IF(AY32=5,G32,0)</f>
        <v>0</v>
      </c>
      <c r="BZ32" s="357" t="n">
        <v>1</v>
      </c>
      <c r="CA32" s="357" t="n">
        <v>1</v>
      </c>
      <c r="CY32" s="339" t="n">
        <v>0</v>
      </c>
    </row>
    <row r="33" customFormat="false" ht="12.75" hidden="false" customHeight="true" outlineLevel="0" collapsed="false">
      <c r="A33" s="416"/>
      <c r="B33" s="417"/>
      <c r="C33" s="418" t="s">
        <v>451</v>
      </c>
      <c r="D33" s="418"/>
      <c r="E33" s="419" t="n">
        <v>4.2</v>
      </c>
      <c r="F33" s="420"/>
      <c r="G33" s="421"/>
      <c r="L33" s="422" t="s">
        <v>452</v>
      </c>
      <c r="N33" s="357"/>
    </row>
    <row r="34" customFormat="false" ht="12.75" hidden="false" customHeight="true" outlineLevel="0" collapsed="false">
      <c r="A34" s="410" t="n">
        <v>15</v>
      </c>
      <c r="B34" s="411" t="s">
        <v>453</v>
      </c>
      <c r="C34" s="412" t="s">
        <v>454</v>
      </c>
      <c r="D34" s="413" t="s">
        <v>78</v>
      </c>
      <c r="E34" s="414" t="n">
        <v>23.4</v>
      </c>
      <c r="F34" s="414" t="n">
        <v>1025</v>
      </c>
      <c r="G34" s="415" t="n">
        <f aca="false">E34*F34</f>
        <v>23985</v>
      </c>
      <c r="L34" s="422" t="s">
        <v>451</v>
      </c>
      <c r="N34" s="357"/>
    </row>
    <row r="35" customFormat="false" ht="12.75" hidden="false" customHeight="true" outlineLevel="0" collapsed="false">
      <c r="A35" s="416"/>
      <c r="B35" s="417"/>
      <c r="C35" s="418" t="s">
        <v>455</v>
      </c>
      <c r="D35" s="418"/>
      <c r="E35" s="419" t="n">
        <v>23.4</v>
      </c>
      <c r="F35" s="420"/>
      <c r="G35" s="421"/>
      <c r="L35" s="422" t="s">
        <v>456</v>
      </c>
      <c r="N35" s="357"/>
    </row>
    <row r="36" customFormat="false" ht="12.75" hidden="false" customHeight="false" outlineLevel="0" collapsed="false">
      <c r="A36" s="410" t="n">
        <v>16</v>
      </c>
      <c r="B36" s="411" t="s">
        <v>457</v>
      </c>
      <c r="C36" s="412" t="s">
        <v>458</v>
      </c>
      <c r="D36" s="413" t="s">
        <v>29</v>
      </c>
      <c r="E36" s="414" t="n">
        <v>82.5</v>
      </c>
      <c r="F36" s="414" t="n">
        <v>17</v>
      </c>
      <c r="G36" s="415" t="n">
        <f aca="false">E36*F36</f>
        <v>1402.5</v>
      </c>
      <c r="N36" s="357" t="n">
        <v>2</v>
      </c>
      <c r="Z36" s="339" t="n">
        <v>1</v>
      </c>
      <c r="AA36" s="339" t="n">
        <v>1</v>
      </c>
      <c r="AB36" s="339" t="n">
        <v>1</v>
      </c>
      <c r="AY36" s="339" t="n">
        <v>1</v>
      </c>
      <c r="AZ36" s="339" t="n">
        <f aca="false">IF(AY36=1,G36,0)</f>
        <v>1402.5</v>
      </c>
      <c r="BA36" s="339" t="n">
        <f aca="false">IF(AY36=2,G36,0)</f>
        <v>0</v>
      </c>
      <c r="BB36" s="339" t="n">
        <f aca="false">IF(AY36=3,G36,0)</f>
        <v>0</v>
      </c>
      <c r="BC36" s="339" t="n">
        <f aca="false">IF(AY36=4,G36,0)</f>
        <v>0</v>
      </c>
      <c r="BD36" s="339" t="n">
        <f aca="false">IF(AY36=5,G36,0)</f>
        <v>0</v>
      </c>
      <c r="BZ36" s="357" t="n">
        <v>1</v>
      </c>
      <c r="CA36" s="357" t="n">
        <v>1</v>
      </c>
      <c r="CY36" s="339" t="n">
        <v>1.7</v>
      </c>
    </row>
    <row r="37" customFormat="false" ht="12.75" hidden="false" customHeight="true" outlineLevel="0" collapsed="false">
      <c r="A37" s="416"/>
      <c r="B37" s="417"/>
      <c r="C37" s="418" t="s">
        <v>459</v>
      </c>
      <c r="D37" s="418"/>
      <c r="E37" s="419" t="n">
        <v>82.5</v>
      </c>
      <c r="F37" s="420"/>
      <c r="G37" s="421"/>
      <c r="L37" s="422" t="s">
        <v>460</v>
      </c>
      <c r="N37" s="357"/>
    </row>
    <row r="38" customFormat="false" ht="12.75" hidden="false" customHeight="false" outlineLevel="0" collapsed="false">
      <c r="A38" s="410" t="n">
        <v>17</v>
      </c>
      <c r="B38" s="411" t="s">
        <v>461</v>
      </c>
      <c r="C38" s="412" t="s">
        <v>462</v>
      </c>
      <c r="D38" s="413" t="s">
        <v>29</v>
      </c>
      <c r="E38" s="414" t="n">
        <v>82.5</v>
      </c>
      <c r="F38" s="414" t="n">
        <v>17</v>
      </c>
      <c r="G38" s="415" t="n">
        <f aca="false">E38*F38</f>
        <v>1402.5</v>
      </c>
      <c r="N38" s="357" t="n">
        <v>2</v>
      </c>
      <c r="Z38" s="339" t="n">
        <v>1</v>
      </c>
      <c r="AA38" s="339" t="n">
        <v>1</v>
      </c>
      <c r="AB38" s="339" t="n">
        <v>1</v>
      </c>
      <c r="AY38" s="339" t="n">
        <v>1</v>
      </c>
      <c r="AZ38" s="339" t="n">
        <f aca="false">IF(AY38=1,G38,0)</f>
        <v>1402.5</v>
      </c>
      <c r="BA38" s="339" t="n">
        <f aca="false">IF(AY38=2,G38,0)</f>
        <v>0</v>
      </c>
      <c r="BB38" s="339" t="n">
        <f aca="false">IF(AY38=3,G38,0)</f>
        <v>0</v>
      </c>
      <c r="BC38" s="339" t="n">
        <f aca="false">IF(AY38=4,G38,0)</f>
        <v>0</v>
      </c>
      <c r="BD38" s="339" t="n">
        <f aca="false">IF(AY38=5,G38,0)</f>
        <v>0</v>
      </c>
      <c r="BZ38" s="357" t="n">
        <v>1</v>
      </c>
      <c r="CA38" s="357" t="n">
        <v>1</v>
      </c>
      <c r="CY38" s="339" t="n">
        <v>0</v>
      </c>
    </row>
    <row r="39" customFormat="false" ht="12.75" hidden="false" customHeight="true" outlineLevel="0" collapsed="false">
      <c r="A39" s="416"/>
      <c r="B39" s="417"/>
      <c r="C39" s="418" t="s">
        <v>459</v>
      </c>
      <c r="D39" s="418"/>
      <c r="E39" s="419" t="n">
        <v>82.5</v>
      </c>
      <c r="F39" s="420"/>
      <c r="G39" s="421"/>
      <c r="L39" s="422" t="s">
        <v>463</v>
      </c>
      <c r="N39" s="357"/>
    </row>
    <row r="40" customFormat="false" ht="12.75" hidden="false" customHeight="false" outlineLevel="0" collapsed="false">
      <c r="A40" s="427"/>
      <c r="B40" s="428" t="s">
        <v>287</v>
      </c>
      <c r="C40" s="429" t="str">
        <f aca="false">CONCATENATE(B5," ",C5)</f>
        <v>1 Zemní práce</v>
      </c>
      <c r="D40" s="430"/>
      <c r="E40" s="431"/>
      <c r="F40" s="432"/>
      <c r="G40" s="433" t="n">
        <f aca="false">SUM(G5:G39)</f>
        <v>100857.035</v>
      </c>
      <c r="N40" s="357" t="n">
        <v>2</v>
      </c>
      <c r="Z40" s="339" t="n">
        <v>1</v>
      </c>
      <c r="AA40" s="339" t="n">
        <v>1</v>
      </c>
      <c r="AB40" s="339" t="n">
        <v>1</v>
      </c>
      <c r="AY40" s="339" t="n">
        <v>1</v>
      </c>
      <c r="AZ40" s="339" t="n">
        <f aca="false">IF(AY40=1,G40,0)</f>
        <v>100857.035</v>
      </c>
      <c r="BA40" s="339" t="n">
        <f aca="false">IF(AY40=2,G40,0)</f>
        <v>0</v>
      </c>
      <c r="BB40" s="339" t="n">
        <f aca="false">IF(AY40=3,G40,0)</f>
        <v>0</v>
      </c>
      <c r="BC40" s="339" t="n">
        <f aca="false">IF(AY40=4,G40,0)</f>
        <v>0</v>
      </c>
      <c r="BD40" s="339" t="n">
        <f aca="false">IF(AY40=5,G40,0)</f>
        <v>0</v>
      </c>
      <c r="BZ40" s="357" t="n">
        <v>1</v>
      </c>
      <c r="CA40" s="357" t="n">
        <v>1</v>
      </c>
      <c r="CY40" s="339" t="n">
        <v>0</v>
      </c>
    </row>
    <row r="41" customFormat="false" ht="12.75" hidden="false" customHeight="true" outlineLevel="0" collapsed="false">
      <c r="A41" s="404" t="s">
        <v>282</v>
      </c>
      <c r="B41" s="405" t="s">
        <v>464</v>
      </c>
      <c r="C41" s="406" t="s">
        <v>465</v>
      </c>
      <c r="D41" s="407"/>
      <c r="E41" s="408"/>
      <c r="F41" s="408"/>
      <c r="G41" s="409"/>
      <c r="L41" s="422" t="s">
        <v>466</v>
      </c>
      <c r="N41" s="357"/>
    </row>
    <row r="42" customFormat="false" ht="12.75" hidden="false" customHeight="false" outlineLevel="0" collapsed="false">
      <c r="A42" s="410" t="n">
        <v>21</v>
      </c>
      <c r="B42" s="411" t="s">
        <v>467</v>
      </c>
      <c r="C42" s="412" t="s">
        <v>468</v>
      </c>
      <c r="D42" s="413" t="s">
        <v>78</v>
      </c>
      <c r="E42" s="414" t="n">
        <v>8</v>
      </c>
      <c r="F42" s="414" t="n">
        <v>1204</v>
      </c>
      <c r="G42" s="415" t="n">
        <f aca="false">E42*F42</f>
        <v>9632</v>
      </c>
      <c r="N42" s="357" t="n">
        <v>4</v>
      </c>
      <c r="AZ42" s="369" t="n">
        <f aca="false">SUM(AZ41:AZ41)</f>
        <v>0</v>
      </c>
      <c r="BA42" s="369" t="n">
        <f aca="false">SUM(BA41:BA41)</f>
        <v>0</v>
      </c>
      <c r="BB42" s="369" t="n">
        <f aca="false">SUM(BB41:BB41)</f>
        <v>0</v>
      </c>
      <c r="BC42" s="369" t="n">
        <f aca="false">SUM(BC41:BC41)</f>
        <v>0</v>
      </c>
      <c r="BD42" s="369" t="n">
        <f aca="false">SUM(BD41:BD41)</f>
        <v>0</v>
      </c>
    </row>
    <row r="43" customFormat="false" ht="12.75" hidden="false" customHeight="true" outlineLevel="0" collapsed="false">
      <c r="A43" s="416"/>
      <c r="B43" s="417"/>
      <c r="C43" s="418" t="s">
        <v>469</v>
      </c>
      <c r="D43" s="418"/>
      <c r="E43" s="419" t="n">
        <v>7.8</v>
      </c>
      <c r="F43" s="420"/>
      <c r="G43" s="421"/>
      <c r="N43" s="357" t="n">
        <v>1</v>
      </c>
    </row>
    <row r="44" customFormat="false" ht="12.75" hidden="false" customHeight="true" outlineLevel="0" collapsed="false">
      <c r="A44" s="416"/>
      <c r="B44" s="417"/>
      <c r="C44" s="418" t="s">
        <v>466</v>
      </c>
      <c r="D44" s="418"/>
      <c r="E44" s="419" t="n">
        <v>0.2</v>
      </c>
      <c r="F44" s="420"/>
      <c r="G44" s="421"/>
      <c r="N44" s="357" t="n">
        <v>2</v>
      </c>
      <c r="Z44" s="339" t="n">
        <v>2</v>
      </c>
      <c r="AA44" s="339" t="n">
        <v>1</v>
      </c>
      <c r="AB44" s="339" t="n">
        <v>1</v>
      </c>
      <c r="AY44" s="339" t="n">
        <v>1</v>
      </c>
      <c r="AZ44" s="339" t="n">
        <f aca="false">IF(AY44=1,G44,0)</f>
        <v>0</v>
      </c>
      <c r="BA44" s="339" t="n">
        <f aca="false">IF(AY44=2,G44,0)</f>
        <v>0</v>
      </c>
      <c r="BB44" s="339" t="n">
        <f aca="false">IF(AY44=3,G44,0)</f>
        <v>0</v>
      </c>
      <c r="BC44" s="339" t="n">
        <f aca="false">IF(AY44=4,G44,0)</f>
        <v>0</v>
      </c>
      <c r="BD44" s="339" t="n">
        <f aca="false">IF(AY44=5,G44,0)</f>
        <v>0</v>
      </c>
      <c r="BZ44" s="357" t="n">
        <v>2</v>
      </c>
      <c r="CA44" s="357" t="n">
        <v>1</v>
      </c>
      <c r="CY44" s="339" t="n">
        <v>0.65983</v>
      </c>
    </row>
    <row r="45" customFormat="false" ht="12.75" hidden="false" customHeight="true" outlineLevel="0" collapsed="false">
      <c r="A45" s="427"/>
      <c r="B45" s="428" t="s">
        <v>287</v>
      </c>
      <c r="C45" s="429" t="str">
        <f aca="false">CONCATENATE(B41," ",C41)</f>
        <v>45 Podkladní a vedlejší konstrukce</v>
      </c>
      <c r="D45" s="430"/>
      <c r="E45" s="431"/>
      <c r="F45" s="432"/>
      <c r="G45" s="433" t="n">
        <f aca="false">SUM(G41:G44)</f>
        <v>9632</v>
      </c>
      <c r="L45" s="422" t="s">
        <v>470</v>
      </c>
      <c r="N45" s="357"/>
    </row>
    <row r="46" customFormat="false" ht="12.75" hidden="false" customHeight="false" outlineLevel="0" collapsed="false">
      <c r="A46" s="404" t="s">
        <v>282</v>
      </c>
      <c r="B46" s="405" t="s">
        <v>471</v>
      </c>
      <c r="C46" s="406" t="s">
        <v>472</v>
      </c>
      <c r="D46" s="407"/>
      <c r="E46" s="408"/>
      <c r="F46" s="408"/>
      <c r="G46" s="409"/>
      <c r="N46" s="357" t="n">
        <v>4</v>
      </c>
      <c r="AZ46" s="369" t="n">
        <f aca="false">SUM(AZ43:AZ45)</f>
        <v>0</v>
      </c>
      <c r="BA46" s="369" t="n">
        <f aca="false">SUM(BA43:BA45)</f>
        <v>0</v>
      </c>
      <c r="BB46" s="369" t="n">
        <f aca="false">SUM(BB43:BB45)</f>
        <v>0</v>
      </c>
      <c r="BC46" s="369" t="n">
        <f aca="false">SUM(BC43:BC45)</f>
        <v>0</v>
      </c>
      <c r="BD46" s="369" t="n">
        <f aca="false">SUM(BD43:BD45)</f>
        <v>0</v>
      </c>
    </row>
    <row r="47" customFormat="false" ht="12.75" hidden="false" customHeight="false" outlineLevel="0" collapsed="false">
      <c r="A47" s="410" t="n">
        <v>22</v>
      </c>
      <c r="B47" s="411" t="s">
        <v>473</v>
      </c>
      <c r="C47" s="412" t="s">
        <v>474</v>
      </c>
      <c r="D47" s="413" t="s">
        <v>37</v>
      </c>
      <c r="E47" s="414" t="n">
        <v>12</v>
      </c>
      <c r="F47" s="414" t="n">
        <v>42</v>
      </c>
      <c r="G47" s="415" t="n">
        <f aca="false">E47*F47</f>
        <v>504</v>
      </c>
      <c r="N47" s="357" t="n">
        <v>1</v>
      </c>
    </row>
    <row r="48" customFormat="false" ht="12.75" hidden="false" customHeight="false" outlineLevel="0" collapsed="false">
      <c r="A48" s="410" t="n">
        <v>23</v>
      </c>
      <c r="B48" s="411" t="s">
        <v>475</v>
      </c>
      <c r="C48" s="412" t="s">
        <v>476</v>
      </c>
      <c r="D48" s="413" t="s">
        <v>37</v>
      </c>
      <c r="E48" s="414" t="n">
        <v>118</v>
      </c>
      <c r="F48" s="414" t="n">
        <v>36</v>
      </c>
      <c r="G48" s="415" t="n">
        <f aca="false">E48*F48</f>
        <v>4248</v>
      </c>
      <c r="N48" s="357" t="n">
        <v>2</v>
      </c>
      <c r="Z48" s="339" t="n">
        <v>1</v>
      </c>
      <c r="AA48" s="339" t="n">
        <v>1</v>
      </c>
      <c r="AB48" s="339" t="n">
        <v>1</v>
      </c>
      <c r="AY48" s="339" t="n">
        <v>1</v>
      </c>
      <c r="AZ48" s="339" t="n">
        <f aca="false">IF(AY48=1,G48,0)</f>
        <v>4248</v>
      </c>
      <c r="BA48" s="339" t="n">
        <f aca="false">IF(AY48=2,G48,0)</f>
        <v>0</v>
      </c>
      <c r="BB48" s="339" t="n">
        <f aca="false">IF(AY48=3,G48,0)</f>
        <v>0</v>
      </c>
      <c r="BC48" s="339" t="n">
        <f aca="false">IF(AY48=4,G48,0)</f>
        <v>0</v>
      </c>
      <c r="BD48" s="339" t="n">
        <f aca="false">IF(AY48=5,G48,0)</f>
        <v>0</v>
      </c>
      <c r="BZ48" s="357" t="n">
        <v>1</v>
      </c>
      <c r="CA48" s="357" t="n">
        <v>1</v>
      </c>
      <c r="CY48" s="339" t="n">
        <v>0</v>
      </c>
    </row>
    <row r="49" customFormat="false" ht="12.75" hidden="false" customHeight="false" outlineLevel="0" collapsed="false">
      <c r="A49" s="410" t="n">
        <v>24</v>
      </c>
      <c r="B49" s="411" t="s">
        <v>477</v>
      </c>
      <c r="C49" s="412" t="s">
        <v>478</v>
      </c>
      <c r="D49" s="413" t="s">
        <v>37</v>
      </c>
      <c r="E49" s="414" t="n">
        <v>130</v>
      </c>
      <c r="F49" s="414" t="n">
        <v>12</v>
      </c>
      <c r="G49" s="415" t="n">
        <f aca="false">E49*F49</f>
        <v>1560</v>
      </c>
      <c r="N49" s="357" t="n">
        <v>2</v>
      </c>
      <c r="Z49" s="339" t="n">
        <v>1</v>
      </c>
      <c r="AA49" s="339" t="n">
        <v>1</v>
      </c>
      <c r="AB49" s="339" t="n">
        <v>1</v>
      </c>
      <c r="AY49" s="339" t="n">
        <v>1</v>
      </c>
      <c r="AZ49" s="339" t="n">
        <f aca="false">IF(AY49=1,G49,0)</f>
        <v>1560</v>
      </c>
      <c r="BA49" s="339" t="n">
        <f aca="false">IF(AY49=2,G49,0)</f>
        <v>0</v>
      </c>
      <c r="BB49" s="339" t="n">
        <f aca="false">IF(AY49=3,G49,0)</f>
        <v>0</v>
      </c>
      <c r="BC49" s="339" t="n">
        <f aca="false">IF(AY49=4,G49,0)</f>
        <v>0</v>
      </c>
      <c r="BD49" s="339" t="n">
        <f aca="false">IF(AY49=5,G49,0)</f>
        <v>0</v>
      </c>
      <c r="BZ49" s="357" t="n">
        <v>1</v>
      </c>
      <c r="CA49" s="357" t="n">
        <v>1</v>
      </c>
      <c r="CY49" s="339" t="n">
        <v>0</v>
      </c>
    </row>
    <row r="50" customFormat="false" ht="12.75" hidden="false" customHeight="false" outlineLevel="0" collapsed="false">
      <c r="A50" s="410" t="n">
        <v>25</v>
      </c>
      <c r="B50" s="411" t="s">
        <v>479</v>
      </c>
      <c r="C50" s="412" t="s">
        <v>480</v>
      </c>
      <c r="D50" s="413" t="s">
        <v>208</v>
      </c>
      <c r="E50" s="414" t="n">
        <v>2</v>
      </c>
      <c r="F50" s="414" t="n">
        <v>180</v>
      </c>
      <c r="G50" s="415" t="n">
        <f aca="false">E50*F50</f>
        <v>360</v>
      </c>
      <c r="N50" s="357" t="n">
        <v>2</v>
      </c>
      <c r="Z50" s="339" t="n">
        <v>1</v>
      </c>
      <c r="AA50" s="339" t="n">
        <v>1</v>
      </c>
      <c r="AB50" s="339" t="n">
        <v>1</v>
      </c>
      <c r="AY50" s="339" t="n">
        <v>1</v>
      </c>
      <c r="AZ50" s="339" t="n">
        <f aca="false">IF(AY50=1,G50,0)</f>
        <v>360</v>
      </c>
      <c r="BA50" s="339" t="n">
        <f aca="false">IF(AY50=2,G50,0)</f>
        <v>0</v>
      </c>
      <c r="BB50" s="339" t="n">
        <f aca="false">IF(AY50=3,G50,0)</f>
        <v>0</v>
      </c>
      <c r="BC50" s="339" t="n">
        <f aca="false">IF(AY50=4,G50,0)</f>
        <v>0</v>
      </c>
      <c r="BD50" s="339" t="n">
        <f aca="false">IF(AY50=5,G50,0)</f>
        <v>0</v>
      </c>
      <c r="BZ50" s="357" t="n">
        <v>1</v>
      </c>
      <c r="CA50" s="357" t="n">
        <v>1</v>
      </c>
      <c r="CY50" s="339" t="n">
        <v>0</v>
      </c>
    </row>
    <row r="51" customFormat="false" ht="12.75" hidden="false" customHeight="false" outlineLevel="0" collapsed="false">
      <c r="A51" s="410" t="n">
        <v>26</v>
      </c>
      <c r="B51" s="411" t="s">
        <v>481</v>
      </c>
      <c r="C51" s="412" t="s">
        <v>482</v>
      </c>
      <c r="D51" s="413" t="s">
        <v>208</v>
      </c>
      <c r="E51" s="414" t="n">
        <v>16</v>
      </c>
      <c r="F51" s="414" t="n">
        <v>198</v>
      </c>
      <c r="G51" s="415" t="n">
        <f aca="false">E51*F51</f>
        <v>3168</v>
      </c>
      <c r="N51" s="357" t="n">
        <v>2</v>
      </c>
      <c r="Z51" s="339" t="n">
        <v>1</v>
      </c>
      <c r="AA51" s="339" t="n">
        <v>1</v>
      </c>
      <c r="AB51" s="339" t="n">
        <v>1</v>
      </c>
      <c r="AY51" s="339" t="n">
        <v>1</v>
      </c>
      <c r="AZ51" s="339" t="n">
        <f aca="false">IF(AY51=1,G51,0)</f>
        <v>3168</v>
      </c>
      <c r="BA51" s="339" t="n">
        <f aca="false">IF(AY51=2,G51,0)</f>
        <v>0</v>
      </c>
      <c r="BB51" s="339" t="n">
        <f aca="false">IF(AY51=3,G51,0)</f>
        <v>0</v>
      </c>
      <c r="BC51" s="339" t="n">
        <f aca="false">IF(AY51=4,G51,0)</f>
        <v>0</v>
      </c>
      <c r="BD51" s="339" t="n">
        <f aca="false">IF(AY51=5,G51,0)</f>
        <v>0</v>
      </c>
      <c r="BZ51" s="357" t="n">
        <v>1</v>
      </c>
      <c r="CA51" s="357" t="n">
        <v>1</v>
      </c>
      <c r="CY51" s="339" t="n">
        <v>0</v>
      </c>
    </row>
    <row r="52" customFormat="false" ht="12.75" hidden="false" customHeight="false" outlineLevel="0" collapsed="false">
      <c r="A52" s="410" t="n">
        <v>27</v>
      </c>
      <c r="B52" s="411" t="s">
        <v>483</v>
      </c>
      <c r="C52" s="412" t="s">
        <v>484</v>
      </c>
      <c r="D52" s="413" t="s">
        <v>208</v>
      </c>
      <c r="E52" s="414" t="n">
        <v>2</v>
      </c>
      <c r="F52" s="414" t="n">
        <v>1800</v>
      </c>
      <c r="G52" s="415" t="n">
        <f aca="false">E52*F52</f>
        <v>3600</v>
      </c>
      <c r="N52" s="357" t="n">
        <v>2</v>
      </c>
      <c r="Z52" s="339" t="n">
        <v>1</v>
      </c>
      <c r="AA52" s="339" t="n">
        <v>0</v>
      </c>
      <c r="AB52" s="339" t="n">
        <v>0</v>
      </c>
      <c r="AY52" s="339" t="n">
        <v>1</v>
      </c>
      <c r="AZ52" s="339" t="n">
        <f aca="false">IF(AY52=1,G52,0)</f>
        <v>3600</v>
      </c>
      <c r="BA52" s="339" t="n">
        <f aca="false">IF(AY52=2,G52,0)</f>
        <v>0</v>
      </c>
      <c r="BB52" s="339" t="n">
        <f aca="false">IF(AY52=3,G52,0)</f>
        <v>0</v>
      </c>
      <c r="BC52" s="339" t="n">
        <f aca="false">IF(AY52=4,G52,0)</f>
        <v>0</v>
      </c>
      <c r="BD52" s="339" t="n">
        <f aca="false">IF(AY52=5,G52,0)</f>
        <v>0</v>
      </c>
      <c r="BZ52" s="357" t="n">
        <v>1</v>
      </c>
      <c r="CA52" s="357" t="n">
        <v>0</v>
      </c>
      <c r="CY52" s="339" t="n">
        <v>0</v>
      </c>
    </row>
    <row r="53" customFormat="false" ht="12.75" hidden="false" customHeight="false" outlineLevel="0" collapsed="false">
      <c r="A53" s="410" t="n">
        <v>28</v>
      </c>
      <c r="B53" s="411" t="s">
        <v>485</v>
      </c>
      <c r="C53" s="412" t="s">
        <v>486</v>
      </c>
      <c r="D53" s="413" t="s">
        <v>208</v>
      </c>
      <c r="E53" s="414" t="n">
        <v>1</v>
      </c>
      <c r="F53" s="414" t="n">
        <v>2040</v>
      </c>
      <c r="G53" s="415" t="n">
        <f aca="false">E53*F53</f>
        <v>2040</v>
      </c>
      <c r="N53" s="357" t="n">
        <v>2</v>
      </c>
      <c r="Z53" s="339" t="n">
        <v>1</v>
      </c>
      <c r="AA53" s="339" t="n">
        <v>1</v>
      </c>
      <c r="AB53" s="339" t="n">
        <v>1</v>
      </c>
      <c r="AY53" s="339" t="n">
        <v>1</v>
      </c>
      <c r="AZ53" s="339" t="n">
        <f aca="false">IF(AY53=1,G53,0)</f>
        <v>2040</v>
      </c>
      <c r="BA53" s="339" t="n">
        <f aca="false">IF(AY53=2,G53,0)</f>
        <v>0</v>
      </c>
      <c r="BB53" s="339" t="n">
        <f aca="false">IF(AY53=3,G53,0)</f>
        <v>0</v>
      </c>
      <c r="BC53" s="339" t="n">
        <f aca="false">IF(AY53=4,G53,0)</f>
        <v>0</v>
      </c>
      <c r="BD53" s="339" t="n">
        <f aca="false">IF(AY53=5,G53,0)</f>
        <v>0</v>
      </c>
      <c r="BZ53" s="357" t="n">
        <v>1</v>
      </c>
      <c r="CA53" s="357" t="n">
        <v>1</v>
      </c>
      <c r="CY53" s="339" t="n">
        <v>0</v>
      </c>
    </row>
    <row r="54" customFormat="false" ht="12.75" hidden="false" customHeight="false" outlineLevel="0" collapsed="false">
      <c r="A54" s="410" t="n">
        <v>29</v>
      </c>
      <c r="B54" s="411" t="s">
        <v>487</v>
      </c>
      <c r="C54" s="412" t="s">
        <v>488</v>
      </c>
      <c r="D54" s="413" t="s">
        <v>208</v>
      </c>
      <c r="E54" s="414" t="n">
        <v>2</v>
      </c>
      <c r="F54" s="414" t="n">
        <v>2520</v>
      </c>
      <c r="G54" s="415" t="n">
        <f aca="false">E54*F54</f>
        <v>5040</v>
      </c>
      <c r="N54" s="357" t="n">
        <v>2</v>
      </c>
      <c r="Z54" s="339" t="n">
        <v>1</v>
      </c>
      <c r="AA54" s="339" t="n">
        <v>1</v>
      </c>
      <c r="AB54" s="339" t="n">
        <v>1</v>
      </c>
      <c r="AY54" s="339" t="n">
        <v>1</v>
      </c>
      <c r="AZ54" s="339" t="n">
        <f aca="false">IF(AY54=1,G54,0)</f>
        <v>5040</v>
      </c>
      <c r="BA54" s="339" t="n">
        <f aca="false">IF(AY54=2,G54,0)</f>
        <v>0</v>
      </c>
      <c r="BB54" s="339" t="n">
        <f aca="false">IF(AY54=3,G54,0)</f>
        <v>0</v>
      </c>
      <c r="BC54" s="339" t="n">
        <f aca="false">IF(AY54=4,G54,0)</f>
        <v>0</v>
      </c>
      <c r="BD54" s="339" t="n">
        <f aca="false">IF(AY54=5,G54,0)</f>
        <v>0</v>
      </c>
      <c r="BZ54" s="357" t="n">
        <v>1</v>
      </c>
      <c r="CA54" s="357" t="n">
        <v>1</v>
      </c>
      <c r="CY54" s="339" t="n">
        <v>0</v>
      </c>
    </row>
    <row r="55" customFormat="false" ht="12.75" hidden="false" customHeight="false" outlineLevel="0" collapsed="false">
      <c r="A55" s="410" t="n">
        <v>30</v>
      </c>
      <c r="B55" s="411" t="s">
        <v>489</v>
      </c>
      <c r="C55" s="412" t="s">
        <v>490</v>
      </c>
      <c r="D55" s="413" t="s">
        <v>208</v>
      </c>
      <c r="E55" s="414" t="n">
        <v>8</v>
      </c>
      <c r="F55" s="414" t="n">
        <v>300</v>
      </c>
      <c r="G55" s="415" t="n">
        <f aca="false">E55*F55</f>
        <v>2400</v>
      </c>
      <c r="N55" s="357" t="n">
        <v>2</v>
      </c>
      <c r="Z55" s="339" t="n">
        <v>1</v>
      </c>
      <c r="AA55" s="339" t="n">
        <v>1</v>
      </c>
      <c r="AB55" s="339" t="n">
        <v>1</v>
      </c>
      <c r="AY55" s="339" t="n">
        <v>1</v>
      </c>
      <c r="AZ55" s="339" t="n">
        <f aca="false">IF(AY55=1,G55,0)</f>
        <v>2400</v>
      </c>
      <c r="BA55" s="339" t="n">
        <f aca="false">IF(AY55=2,G55,0)</f>
        <v>0</v>
      </c>
      <c r="BB55" s="339" t="n">
        <f aca="false">IF(AY55=3,G55,0)</f>
        <v>0</v>
      </c>
      <c r="BC55" s="339" t="n">
        <f aca="false">IF(AY55=4,G55,0)</f>
        <v>0</v>
      </c>
      <c r="BD55" s="339" t="n">
        <f aca="false">IF(AY55=5,G55,0)</f>
        <v>0</v>
      </c>
      <c r="BZ55" s="357" t="n">
        <v>1</v>
      </c>
      <c r="CA55" s="357" t="n">
        <v>1</v>
      </c>
      <c r="CY55" s="339" t="n">
        <v>0</v>
      </c>
    </row>
    <row r="56" customFormat="false" ht="12.75" hidden="false" customHeight="false" outlineLevel="0" collapsed="false">
      <c r="A56" s="410" t="n">
        <v>31</v>
      </c>
      <c r="B56" s="411" t="s">
        <v>491</v>
      </c>
      <c r="C56" s="412" t="s">
        <v>492</v>
      </c>
      <c r="D56" s="413" t="s">
        <v>37</v>
      </c>
      <c r="E56" s="414" t="n">
        <v>130</v>
      </c>
      <c r="F56" s="414" t="n">
        <v>62.4</v>
      </c>
      <c r="G56" s="415" t="n">
        <f aca="false">E56*F56</f>
        <v>8112</v>
      </c>
      <c r="N56" s="357" t="n">
        <v>2</v>
      </c>
      <c r="Z56" s="339" t="n">
        <v>1</v>
      </c>
      <c r="AA56" s="339" t="n">
        <v>1</v>
      </c>
      <c r="AB56" s="339" t="n">
        <v>1</v>
      </c>
      <c r="AY56" s="339" t="n">
        <v>1</v>
      </c>
      <c r="AZ56" s="339" t="n">
        <f aca="false">IF(AY56=1,G56,0)</f>
        <v>8112</v>
      </c>
      <c r="BA56" s="339" t="n">
        <f aca="false">IF(AY56=2,G56,0)</f>
        <v>0</v>
      </c>
      <c r="BB56" s="339" t="n">
        <f aca="false">IF(AY56=3,G56,0)</f>
        <v>0</v>
      </c>
      <c r="BC56" s="339" t="n">
        <f aca="false">IF(AY56=4,G56,0)</f>
        <v>0</v>
      </c>
      <c r="BD56" s="339" t="n">
        <f aca="false">IF(AY56=5,G56,0)</f>
        <v>0</v>
      </c>
      <c r="BZ56" s="357" t="n">
        <v>1</v>
      </c>
      <c r="CA56" s="357" t="n">
        <v>1</v>
      </c>
      <c r="CY56" s="339" t="n">
        <v>0</v>
      </c>
    </row>
    <row r="57" customFormat="false" ht="12.75" hidden="false" customHeight="false" outlineLevel="0" collapsed="false">
      <c r="A57" s="410" t="n">
        <v>32</v>
      </c>
      <c r="B57" s="411" t="s">
        <v>493</v>
      </c>
      <c r="C57" s="412" t="s">
        <v>494</v>
      </c>
      <c r="D57" s="413" t="s">
        <v>37</v>
      </c>
      <c r="E57" s="414" t="n">
        <v>130</v>
      </c>
      <c r="F57" s="414" t="n">
        <v>36</v>
      </c>
      <c r="G57" s="415" t="n">
        <f aca="false">E57*F57</f>
        <v>4680</v>
      </c>
      <c r="N57" s="357" t="n">
        <v>2</v>
      </c>
      <c r="Z57" s="339" t="n">
        <v>1</v>
      </c>
      <c r="AA57" s="339" t="n">
        <v>1</v>
      </c>
      <c r="AB57" s="339" t="n">
        <v>1</v>
      </c>
      <c r="AY57" s="339" t="n">
        <v>1</v>
      </c>
      <c r="AZ57" s="339" t="n">
        <f aca="false">IF(AY57=1,G57,0)</f>
        <v>4680</v>
      </c>
      <c r="BA57" s="339" t="n">
        <f aca="false">IF(AY57=2,G57,0)</f>
        <v>0</v>
      </c>
      <c r="BB57" s="339" t="n">
        <f aca="false">IF(AY57=3,G57,0)</f>
        <v>0</v>
      </c>
      <c r="BC57" s="339" t="n">
        <f aca="false">IF(AY57=4,G57,0)</f>
        <v>0</v>
      </c>
      <c r="BD57" s="339" t="n">
        <f aca="false">IF(AY57=5,G57,0)</f>
        <v>0</v>
      </c>
      <c r="BZ57" s="357" t="n">
        <v>1</v>
      </c>
      <c r="CA57" s="357" t="n">
        <v>1</v>
      </c>
      <c r="CY57" s="339" t="n">
        <v>0</v>
      </c>
    </row>
    <row r="58" customFormat="false" ht="12.75" hidden="false" customHeight="false" outlineLevel="0" collapsed="false">
      <c r="A58" s="410" t="n">
        <v>33</v>
      </c>
      <c r="B58" s="411" t="s">
        <v>495</v>
      </c>
      <c r="C58" s="412" t="s">
        <v>496</v>
      </c>
      <c r="D58" s="413" t="s">
        <v>497</v>
      </c>
      <c r="E58" s="414" t="n">
        <v>1</v>
      </c>
      <c r="F58" s="414" t="n">
        <v>5101.2</v>
      </c>
      <c r="G58" s="415" t="n">
        <f aca="false">E58*F58</f>
        <v>5101.2</v>
      </c>
      <c r="N58" s="357" t="n">
        <v>2</v>
      </c>
      <c r="Z58" s="339" t="n">
        <v>1</v>
      </c>
      <c r="AA58" s="339" t="n">
        <v>0</v>
      </c>
      <c r="AB58" s="339" t="n">
        <v>0</v>
      </c>
      <c r="AY58" s="339" t="n">
        <v>1</v>
      </c>
      <c r="AZ58" s="339" t="n">
        <f aca="false">IF(AY58=1,G58,0)</f>
        <v>5101.2</v>
      </c>
      <c r="BA58" s="339" t="n">
        <f aca="false">IF(AY58=2,G58,0)</f>
        <v>0</v>
      </c>
      <c r="BB58" s="339" t="n">
        <f aca="false">IF(AY58=3,G58,0)</f>
        <v>0</v>
      </c>
      <c r="BC58" s="339" t="n">
        <f aca="false">IF(AY58=4,G58,0)</f>
        <v>0</v>
      </c>
      <c r="BD58" s="339" t="n">
        <f aca="false">IF(AY58=5,G58,0)</f>
        <v>0</v>
      </c>
      <c r="BZ58" s="357" t="n">
        <v>1</v>
      </c>
      <c r="CA58" s="357" t="n">
        <v>0</v>
      </c>
      <c r="CY58" s="339" t="n">
        <v>0</v>
      </c>
    </row>
    <row r="59" customFormat="false" ht="12.75" hidden="false" customHeight="false" outlineLevel="0" collapsed="false">
      <c r="A59" s="410" t="n">
        <v>34</v>
      </c>
      <c r="B59" s="411" t="s">
        <v>498</v>
      </c>
      <c r="C59" s="412" t="s">
        <v>499</v>
      </c>
      <c r="D59" s="413" t="s">
        <v>37</v>
      </c>
      <c r="E59" s="414" t="n">
        <v>124</v>
      </c>
      <c r="F59" s="414" t="n">
        <v>26.4</v>
      </c>
      <c r="G59" s="415" t="n">
        <f aca="false">E59*F59</f>
        <v>3273.6</v>
      </c>
      <c r="N59" s="357" t="n">
        <v>2</v>
      </c>
      <c r="Z59" s="339" t="n">
        <v>1</v>
      </c>
      <c r="AA59" s="339" t="n">
        <v>1</v>
      </c>
      <c r="AB59" s="339" t="n">
        <v>1</v>
      </c>
      <c r="AY59" s="339" t="n">
        <v>1</v>
      </c>
      <c r="AZ59" s="339" t="n">
        <f aca="false">IF(AY59=1,G59,0)</f>
        <v>3273.6</v>
      </c>
      <c r="BA59" s="339" t="n">
        <f aca="false">IF(AY59=2,G59,0)</f>
        <v>0</v>
      </c>
      <c r="BB59" s="339" t="n">
        <f aca="false">IF(AY59=3,G59,0)</f>
        <v>0</v>
      </c>
      <c r="BC59" s="339" t="n">
        <f aca="false">IF(AY59=4,G59,0)</f>
        <v>0</v>
      </c>
      <c r="BD59" s="339" t="n">
        <f aca="false">IF(AY59=5,G59,0)</f>
        <v>0</v>
      </c>
      <c r="BZ59" s="357" t="n">
        <v>1</v>
      </c>
      <c r="CA59" s="357" t="n">
        <v>1</v>
      </c>
      <c r="CY59" s="339" t="n">
        <v>8E-005</v>
      </c>
    </row>
    <row r="60" customFormat="false" ht="12.75" hidden="false" customHeight="false" outlineLevel="0" collapsed="false">
      <c r="A60" s="410" t="n">
        <v>35</v>
      </c>
      <c r="B60" s="411" t="s">
        <v>500</v>
      </c>
      <c r="C60" s="412" t="s">
        <v>501</v>
      </c>
      <c r="D60" s="413" t="s">
        <v>37</v>
      </c>
      <c r="E60" s="414" t="n">
        <v>130</v>
      </c>
      <c r="F60" s="414" t="n">
        <v>40.8</v>
      </c>
      <c r="G60" s="415" t="n">
        <f aca="false">E60*F60</f>
        <v>5304</v>
      </c>
      <c r="N60" s="357" t="n">
        <v>2</v>
      </c>
      <c r="Z60" s="339" t="n">
        <v>1</v>
      </c>
      <c r="AA60" s="339" t="n">
        <v>0</v>
      </c>
      <c r="AB60" s="339" t="n">
        <v>0</v>
      </c>
      <c r="AY60" s="339" t="n">
        <v>1</v>
      </c>
      <c r="AZ60" s="339" t="n">
        <f aca="false">IF(AY60=1,G60,0)</f>
        <v>5304</v>
      </c>
      <c r="BA60" s="339" t="n">
        <f aca="false">IF(AY60=2,G60,0)</f>
        <v>0</v>
      </c>
      <c r="BB60" s="339" t="n">
        <f aca="false">IF(AY60=3,G60,0)</f>
        <v>0</v>
      </c>
      <c r="BC60" s="339" t="n">
        <f aca="false">IF(AY60=4,G60,0)</f>
        <v>0</v>
      </c>
      <c r="BD60" s="339" t="n">
        <f aca="false">IF(AY60=5,G60,0)</f>
        <v>0</v>
      </c>
      <c r="BZ60" s="357" t="n">
        <v>1</v>
      </c>
      <c r="CA60" s="357" t="n">
        <v>0</v>
      </c>
      <c r="CY60" s="339" t="n">
        <v>0</v>
      </c>
    </row>
    <row r="61" customFormat="false" ht="12.75" hidden="false" customHeight="false" outlineLevel="0" collapsed="false">
      <c r="A61" s="410" t="n">
        <v>36</v>
      </c>
      <c r="B61" s="411" t="s">
        <v>502</v>
      </c>
      <c r="C61" s="412" t="s">
        <v>503</v>
      </c>
      <c r="D61" s="413" t="s">
        <v>37</v>
      </c>
      <c r="E61" s="414" t="n">
        <v>2</v>
      </c>
      <c r="F61" s="414" t="n">
        <v>420</v>
      </c>
      <c r="G61" s="415" t="n">
        <f aca="false">E61*F61</f>
        <v>840</v>
      </c>
      <c r="N61" s="357" t="n">
        <v>2</v>
      </c>
      <c r="Z61" s="339" t="n">
        <v>1</v>
      </c>
      <c r="AA61" s="339" t="n">
        <v>1</v>
      </c>
      <c r="AB61" s="339" t="n">
        <v>1</v>
      </c>
      <c r="AY61" s="339" t="n">
        <v>1</v>
      </c>
      <c r="AZ61" s="339" t="n">
        <f aca="false">IF(AY61=1,G61,0)</f>
        <v>840</v>
      </c>
      <c r="BA61" s="339" t="n">
        <f aca="false">IF(AY61=2,G61,0)</f>
        <v>0</v>
      </c>
      <c r="BB61" s="339" t="n">
        <f aca="false">IF(AY61=3,G61,0)</f>
        <v>0</v>
      </c>
      <c r="BC61" s="339" t="n">
        <f aca="false">IF(AY61=4,G61,0)</f>
        <v>0</v>
      </c>
      <c r="BD61" s="339" t="n">
        <f aca="false">IF(AY61=5,G61,0)</f>
        <v>0</v>
      </c>
      <c r="BZ61" s="357" t="n">
        <v>1</v>
      </c>
      <c r="CA61" s="357" t="n">
        <v>1</v>
      </c>
      <c r="CY61" s="339" t="n">
        <v>2E-005</v>
      </c>
    </row>
    <row r="62" customFormat="false" ht="12.75" hidden="false" customHeight="false" outlineLevel="0" collapsed="false">
      <c r="A62" s="410" t="n">
        <v>37</v>
      </c>
      <c r="B62" s="411" t="s">
        <v>504</v>
      </c>
      <c r="C62" s="412" t="s">
        <v>505</v>
      </c>
      <c r="D62" s="413" t="s">
        <v>37</v>
      </c>
      <c r="E62" s="414" t="n">
        <v>4</v>
      </c>
      <c r="F62" s="414" t="n">
        <v>588</v>
      </c>
      <c r="G62" s="415" t="n">
        <f aca="false">E62*F62</f>
        <v>2352</v>
      </c>
      <c r="N62" s="357" t="n">
        <v>2</v>
      </c>
      <c r="Z62" s="339" t="n">
        <v>1</v>
      </c>
      <c r="AA62" s="339" t="n">
        <v>1</v>
      </c>
      <c r="AB62" s="339" t="n">
        <v>1</v>
      </c>
      <c r="AY62" s="339" t="n">
        <v>1</v>
      </c>
      <c r="AZ62" s="339" t="n">
        <f aca="false">IF(AY62=1,G62,0)</f>
        <v>2352</v>
      </c>
      <c r="BA62" s="339" t="n">
        <f aca="false">IF(AY62=2,G62,0)</f>
        <v>0</v>
      </c>
      <c r="BB62" s="339" t="n">
        <f aca="false">IF(AY62=3,G62,0)</f>
        <v>0</v>
      </c>
      <c r="BC62" s="339" t="n">
        <f aca="false">IF(AY62=4,G62,0)</f>
        <v>0</v>
      </c>
      <c r="BD62" s="339" t="n">
        <f aca="false">IF(AY62=5,G62,0)</f>
        <v>0</v>
      </c>
      <c r="BZ62" s="357" t="n">
        <v>1</v>
      </c>
      <c r="CA62" s="357" t="n">
        <v>1</v>
      </c>
      <c r="CY62" s="339" t="n">
        <v>2E-005</v>
      </c>
    </row>
    <row r="63" customFormat="false" ht="22.5" hidden="false" customHeight="false" outlineLevel="0" collapsed="false">
      <c r="A63" s="410" t="n">
        <v>38</v>
      </c>
      <c r="B63" s="411" t="s">
        <v>506</v>
      </c>
      <c r="C63" s="412" t="s">
        <v>507</v>
      </c>
      <c r="D63" s="413" t="s">
        <v>37</v>
      </c>
      <c r="E63" s="414" t="n">
        <v>6.1</v>
      </c>
      <c r="F63" s="414" t="n">
        <v>30</v>
      </c>
      <c r="G63" s="415" t="n">
        <f aca="false">E63*F63</f>
        <v>183</v>
      </c>
      <c r="N63" s="357" t="n">
        <v>2</v>
      </c>
      <c r="Z63" s="339" t="n">
        <v>1</v>
      </c>
      <c r="AA63" s="339" t="n">
        <v>1</v>
      </c>
      <c r="AB63" s="339" t="n">
        <v>1</v>
      </c>
      <c r="AY63" s="339" t="n">
        <v>1</v>
      </c>
      <c r="AZ63" s="339" t="n">
        <f aca="false">IF(AY63=1,G63,0)</f>
        <v>183</v>
      </c>
      <c r="BA63" s="339" t="n">
        <f aca="false">IF(AY63=2,G63,0)</f>
        <v>0</v>
      </c>
      <c r="BB63" s="339" t="n">
        <f aca="false">IF(AY63=3,G63,0)</f>
        <v>0</v>
      </c>
      <c r="BC63" s="339" t="n">
        <f aca="false">IF(AY63=4,G63,0)</f>
        <v>0</v>
      </c>
      <c r="BD63" s="339" t="n">
        <f aca="false">IF(AY63=5,G63,0)</f>
        <v>0</v>
      </c>
      <c r="BZ63" s="357" t="n">
        <v>1</v>
      </c>
      <c r="CA63" s="357" t="n">
        <v>1</v>
      </c>
      <c r="CY63" s="339" t="n">
        <v>2E-005</v>
      </c>
    </row>
    <row r="64" customFormat="false" ht="22.5" hidden="false" customHeight="false" outlineLevel="0" collapsed="false">
      <c r="A64" s="410" t="n">
        <v>39</v>
      </c>
      <c r="B64" s="411" t="s">
        <v>508</v>
      </c>
      <c r="C64" s="412" t="s">
        <v>509</v>
      </c>
      <c r="D64" s="413" t="s">
        <v>37</v>
      </c>
      <c r="E64" s="414" t="n">
        <v>119.77</v>
      </c>
      <c r="F64" s="414" t="n">
        <v>38.4</v>
      </c>
      <c r="G64" s="415" t="n">
        <f aca="false">E64*F64</f>
        <v>4599.168</v>
      </c>
      <c r="N64" s="357" t="n">
        <v>2</v>
      </c>
      <c r="Z64" s="339" t="n">
        <v>1</v>
      </c>
      <c r="AA64" s="339" t="n">
        <v>1</v>
      </c>
      <c r="AB64" s="339" t="n">
        <v>1</v>
      </c>
      <c r="AY64" s="339" t="n">
        <v>1</v>
      </c>
      <c r="AZ64" s="339" t="n">
        <f aca="false">IF(AY64=1,G64,0)</f>
        <v>4599.168</v>
      </c>
      <c r="BA64" s="339" t="n">
        <f aca="false">IF(AY64=2,G64,0)</f>
        <v>0</v>
      </c>
      <c r="BB64" s="339" t="n">
        <f aca="false">IF(AY64=3,G64,0)</f>
        <v>0</v>
      </c>
      <c r="BC64" s="339" t="n">
        <f aca="false">IF(AY64=4,G64,0)</f>
        <v>0</v>
      </c>
      <c r="BD64" s="339" t="n">
        <f aca="false">IF(AY64=5,G64,0)</f>
        <v>0</v>
      </c>
      <c r="BZ64" s="357" t="n">
        <v>1</v>
      </c>
      <c r="CA64" s="357" t="n">
        <v>1</v>
      </c>
      <c r="CY64" s="339" t="n">
        <v>2E-005</v>
      </c>
    </row>
    <row r="65" customFormat="false" ht="22.5" hidden="false" customHeight="false" outlineLevel="0" collapsed="false">
      <c r="A65" s="410" t="n">
        <v>40</v>
      </c>
      <c r="B65" s="411" t="s">
        <v>510</v>
      </c>
      <c r="C65" s="412" t="s">
        <v>511</v>
      </c>
      <c r="D65" s="413" t="s">
        <v>208</v>
      </c>
      <c r="E65" s="414" t="n">
        <v>2</v>
      </c>
      <c r="F65" s="414" t="n">
        <v>253.2</v>
      </c>
      <c r="G65" s="415" t="n">
        <f aca="false">E65*F65</f>
        <v>506.4</v>
      </c>
      <c r="N65" s="357" t="n">
        <v>2</v>
      </c>
      <c r="Z65" s="339" t="n">
        <v>1</v>
      </c>
      <c r="AA65" s="339" t="n">
        <v>1</v>
      </c>
      <c r="AB65" s="339" t="n">
        <v>1</v>
      </c>
      <c r="AY65" s="339" t="n">
        <v>1</v>
      </c>
      <c r="AZ65" s="339" t="n">
        <f aca="false">IF(AY65=1,G65,0)</f>
        <v>506.4</v>
      </c>
      <c r="BA65" s="339" t="n">
        <f aca="false">IF(AY65=2,G65,0)</f>
        <v>0</v>
      </c>
      <c r="BB65" s="339" t="n">
        <f aca="false">IF(AY65=3,G65,0)</f>
        <v>0</v>
      </c>
      <c r="BC65" s="339" t="n">
        <f aca="false">IF(AY65=4,G65,0)</f>
        <v>0</v>
      </c>
      <c r="BD65" s="339" t="n">
        <f aca="false">IF(AY65=5,G65,0)</f>
        <v>0</v>
      </c>
      <c r="BZ65" s="357" t="n">
        <v>1</v>
      </c>
      <c r="CA65" s="357" t="n">
        <v>1</v>
      </c>
      <c r="CY65" s="339" t="n">
        <v>0.0001</v>
      </c>
    </row>
    <row r="66" customFormat="false" ht="22.5" hidden="false" customHeight="false" outlineLevel="0" collapsed="false">
      <c r="A66" s="410" t="n">
        <v>41</v>
      </c>
      <c r="B66" s="411" t="s">
        <v>512</v>
      </c>
      <c r="C66" s="412" t="s">
        <v>513</v>
      </c>
      <c r="D66" s="413" t="s">
        <v>208</v>
      </c>
      <c r="E66" s="414" t="n">
        <v>1</v>
      </c>
      <c r="F66" s="414" t="n">
        <v>343.2</v>
      </c>
      <c r="G66" s="415" t="n">
        <f aca="false">E66*F66</f>
        <v>343.2</v>
      </c>
      <c r="N66" s="357" t="n">
        <v>2</v>
      </c>
      <c r="Z66" s="339" t="n">
        <v>1</v>
      </c>
      <c r="AA66" s="339" t="n">
        <v>1</v>
      </c>
      <c r="AB66" s="339" t="n">
        <v>1</v>
      </c>
      <c r="AY66" s="339" t="n">
        <v>1</v>
      </c>
      <c r="AZ66" s="339" t="n">
        <f aca="false">IF(AY66=1,G66,0)</f>
        <v>343.2</v>
      </c>
      <c r="BA66" s="339" t="n">
        <f aca="false">IF(AY66=2,G66,0)</f>
        <v>0</v>
      </c>
      <c r="BB66" s="339" t="n">
        <f aca="false">IF(AY66=3,G66,0)</f>
        <v>0</v>
      </c>
      <c r="BC66" s="339" t="n">
        <f aca="false">IF(AY66=4,G66,0)</f>
        <v>0</v>
      </c>
      <c r="BD66" s="339" t="n">
        <f aca="false">IF(AY66=5,G66,0)</f>
        <v>0</v>
      </c>
      <c r="BZ66" s="357" t="n">
        <v>1</v>
      </c>
      <c r="CA66" s="357" t="n">
        <v>1</v>
      </c>
      <c r="CY66" s="339" t="n">
        <v>0</v>
      </c>
    </row>
    <row r="67" customFormat="false" ht="22.5" hidden="false" customHeight="false" outlineLevel="0" collapsed="false">
      <c r="A67" s="410" t="n">
        <v>42</v>
      </c>
      <c r="B67" s="411" t="s">
        <v>514</v>
      </c>
      <c r="C67" s="412" t="s">
        <v>515</v>
      </c>
      <c r="D67" s="413" t="s">
        <v>208</v>
      </c>
      <c r="E67" s="414" t="n">
        <v>3</v>
      </c>
      <c r="F67" s="414" t="n">
        <v>507.6</v>
      </c>
      <c r="G67" s="415" t="n">
        <f aca="false">E67*F67</f>
        <v>1522.8</v>
      </c>
      <c r="N67" s="357" t="n">
        <v>2</v>
      </c>
      <c r="Z67" s="339" t="n">
        <v>1</v>
      </c>
      <c r="AA67" s="339" t="n">
        <v>1</v>
      </c>
      <c r="AB67" s="339" t="n">
        <v>1</v>
      </c>
      <c r="AY67" s="339" t="n">
        <v>1</v>
      </c>
      <c r="AZ67" s="339" t="n">
        <f aca="false">IF(AY67=1,G67,0)</f>
        <v>1522.8</v>
      </c>
      <c r="BA67" s="339" t="n">
        <f aca="false">IF(AY67=2,G67,0)</f>
        <v>0</v>
      </c>
      <c r="BB67" s="339" t="n">
        <f aca="false">IF(AY67=3,G67,0)</f>
        <v>0</v>
      </c>
      <c r="BC67" s="339" t="n">
        <f aca="false">IF(AY67=4,G67,0)</f>
        <v>0</v>
      </c>
      <c r="BD67" s="339" t="n">
        <f aca="false">IF(AY67=5,G67,0)</f>
        <v>0</v>
      </c>
      <c r="BZ67" s="357" t="n">
        <v>1</v>
      </c>
      <c r="CA67" s="357" t="n">
        <v>1</v>
      </c>
      <c r="CY67" s="339" t="n">
        <v>0</v>
      </c>
    </row>
    <row r="68" customFormat="false" ht="22.5" hidden="false" customHeight="false" outlineLevel="0" collapsed="false">
      <c r="A68" s="410" t="n">
        <v>43</v>
      </c>
      <c r="B68" s="411" t="s">
        <v>516</v>
      </c>
      <c r="C68" s="412" t="s">
        <v>517</v>
      </c>
      <c r="D68" s="413" t="s">
        <v>208</v>
      </c>
      <c r="E68" s="414" t="n">
        <v>3</v>
      </c>
      <c r="F68" s="414" t="n">
        <v>507.6</v>
      </c>
      <c r="G68" s="415" t="n">
        <f aca="false">E68*F68</f>
        <v>1522.8</v>
      </c>
      <c r="N68" s="357" t="n">
        <v>2</v>
      </c>
      <c r="Z68" s="339" t="n">
        <v>1</v>
      </c>
      <c r="AA68" s="339" t="n">
        <v>1</v>
      </c>
      <c r="AB68" s="339" t="n">
        <v>1</v>
      </c>
      <c r="AY68" s="339" t="n">
        <v>1</v>
      </c>
      <c r="AZ68" s="339" t="n">
        <f aca="false">IF(AY68=1,G68,0)</f>
        <v>1522.8</v>
      </c>
      <c r="BA68" s="339" t="n">
        <f aca="false">IF(AY68=2,G68,0)</f>
        <v>0</v>
      </c>
      <c r="BB68" s="339" t="n">
        <f aca="false">IF(AY68=3,G68,0)</f>
        <v>0</v>
      </c>
      <c r="BC68" s="339" t="n">
        <f aca="false">IF(AY68=4,G68,0)</f>
        <v>0</v>
      </c>
      <c r="BD68" s="339" t="n">
        <f aca="false">IF(AY68=5,G68,0)</f>
        <v>0</v>
      </c>
      <c r="BZ68" s="357" t="n">
        <v>1</v>
      </c>
      <c r="CA68" s="357" t="n">
        <v>1</v>
      </c>
      <c r="CY68" s="339" t="n">
        <v>0</v>
      </c>
    </row>
    <row r="69" customFormat="false" ht="22.5" hidden="false" customHeight="false" outlineLevel="0" collapsed="false">
      <c r="A69" s="410" t="n">
        <v>44</v>
      </c>
      <c r="B69" s="411" t="s">
        <v>518</v>
      </c>
      <c r="C69" s="412" t="s">
        <v>519</v>
      </c>
      <c r="D69" s="413" t="s">
        <v>208</v>
      </c>
      <c r="E69" s="414" t="n">
        <v>1</v>
      </c>
      <c r="F69" s="414" t="n">
        <v>1594.8</v>
      </c>
      <c r="G69" s="415" t="n">
        <f aca="false">E69*F69</f>
        <v>1594.8</v>
      </c>
      <c r="N69" s="357" t="n">
        <v>2</v>
      </c>
      <c r="Z69" s="339" t="n">
        <v>1</v>
      </c>
      <c r="AA69" s="339" t="n">
        <v>1</v>
      </c>
      <c r="AB69" s="339" t="n">
        <v>1</v>
      </c>
      <c r="AY69" s="339" t="n">
        <v>1</v>
      </c>
      <c r="AZ69" s="339" t="n">
        <f aca="false">IF(AY69=1,G69,0)</f>
        <v>1594.8</v>
      </c>
      <c r="BA69" s="339" t="n">
        <f aca="false">IF(AY69=2,G69,0)</f>
        <v>0</v>
      </c>
      <c r="BB69" s="339" t="n">
        <f aca="false">IF(AY69=3,G69,0)</f>
        <v>0</v>
      </c>
      <c r="BC69" s="339" t="n">
        <f aca="false">IF(AY69=4,G69,0)</f>
        <v>0</v>
      </c>
      <c r="BD69" s="339" t="n">
        <f aca="false">IF(AY69=5,G69,0)</f>
        <v>0</v>
      </c>
      <c r="BZ69" s="357" t="n">
        <v>1</v>
      </c>
      <c r="CA69" s="357" t="n">
        <v>1</v>
      </c>
      <c r="CY69" s="339" t="n">
        <v>0.03503</v>
      </c>
    </row>
    <row r="70" customFormat="false" ht="22.5" hidden="false" customHeight="false" outlineLevel="0" collapsed="false">
      <c r="A70" s="410" t="n">
        <v>45</v>
      </c>
      <c r="B70" s="411" t="s">
        <v>520</v>
      </c>
      <c r="C70" s="412" t="s">
        <v>521</v>
      </c>
      <c r="D70" s="413" t="s">
        <v>208</v>
      </c>
      <c r="E70" s="414" t="n">
        <v>6</v>
      </c>
      <c r="F70" s="414" t="n">
        <v>216</v>
      </c>
      <c r="G70" s="415" t="n">
        <f aca="false">E70*F70</f>
        <v>1296</v>
      </c>
      <c r="N70" s="357" t="n">
        <v>2</v>
      </c>
      <c r="Z70" s="339" t="n">
        <v>1</v>
      </c>
      <c r="AA70" s="339" t="n">
        <v>1</v>
      </c>
      <c r="AB70" s="339" t="n">
        <v>1</v>
      </c>
      <c r="AY70" s="339" t="n">
        <v>1</v>
      </c>
      <c r="AZ70" s="339" t="n">
        <f aca="false">IF(AY70=1,G70,0)</f>
        <v>1296</v>
      </c>
      <c r="BA70" s="339" t="n">
        <f aca="false">IF(AY70=2,G70,0)</f>
        <v>0</v>
      </c>
      <c r="BB70" s="339" t="n">
        <f aca="false">IF(AY70=3,G70,0)</f>
        <v>0</v>
      </c>
      <c r="BC70" s="339" t="n">
        <f aca="false">IF(AY70=4,G70,0)</f>
        <v>0</v>
      </c>
      <c r="BD70" s="339" t="n">
        <f aca="false">IF(AY70=5,G70,0)</f>
        <v>0</v>
      </c>
      <c r="BZ70" s="357" t="n">
        <v>1</v>
      </c>
      <c r="CA70" s="357" t="n">
        <v>1</v>
      </c>
      <c r="CY70" s="339" t="n">
        <v>0.05821</v>
      </c>
    </row>
    <row r="71" customFormat="false" ht="12.75" hidden="false" customHeight="false" outlineLevel="0" collapsed="false">
      <c r="A71" s="410" t="n">
        <v>46</v>
      </c>
      <c r="B71" s="411" t="s">
        <v>522</v>
      </c>
      <c r="C71" s="412" t="s">
        <v>523</v>
      </c>
      <c r="D71" s="413" t="s">
        <v>208</v>
      </c>
      <c r="E71" s="414" t="n">
        <v>2</v>
      </c>
      <c r="F71" s="414" t="n">
        <v>15000</v>
      </c>
      <c r="G71" s="415" t="n">
        <f aca="false">E71*F71</f>
        <v>30000</v>
      </c>
      <c r="N71" s="357" t="n">
        <v>2</v>
      </c>
      <c r="Z71" s="339" t="n">
        <v>1</v>
      </c>
      <c r="AA71" s="339" t="n">
        <v>1</v>
      </c>
      <c r="AB71" s="339" t="n">
        <v>1</v>
      </c>
      <c r="AY71" s="339" t="n">
        <v>1</v>
      </c>
      <c r="AZ71" s="339" t="n">
        <f aca="false">IF(AY71=1,G71,0)</f>
        <v>30000</v>
      </c>
      <c r="BA71" s="339" t="n">
        <f aca="false">IF(AY71=2,G71,0)</f>
        <v>0</v>
      </c>
      <c r="BB71" s="339" t="n">
        <f aca="false">IF(AY71=3,G71,0)</f>
        <v>0</v>
      </c>
      <c r="BC71" s="339" t="n">
        <f aca="false">IF(AY71=4,G71,0)</f>
        <v>0</v>
      </c>
      <c r="BD71" s="339" t="n">
        <f aca="false">IF(AY71=5,G71,0)</f>
        <v>0</v>
      </c>
      <c r="BZ71" s="357" t="n">
        <v>1</v>
      </c>
      <c r="CA71" s="357" t="n">
        <v>1</v>
      </c>
      <c r="CY71" s="339" t="n">
        <v>0.29823</v>
      </c>
    </row>
    <row r="72" customFormat="false" ht="22.5" hidden="false" customHeight="false" outlineLevel="0" collapsed="false">
      <c r="A72" s="410" t="n">
        <v>47</v>
      </c>
      <c r="B72" s="411" t="s">
        <v>524</v>
      </c>
      <c r="C72" s="412" t="s">
        <v>525</v>
      </c>
      <c r="D72" s="413" t="s">
        <v>208</v>
      </c>
      <c r="E72" s="414" t="n">
        <v>2</v>
      </c>
      <c r="F72" s="414" t="n">
        <v>336</v>
      </c>
      <c r="G72" s="415" t="n">
        <f aca="false">E72*F72</f>
        <v>672</v>
      </c>
      <c r="N72" s="357" t="n">
        <v>2</v>
      </c>
      <c r="Z72" s="339" t="n">
        <v>1</v>
      </c>
      <c r="AA72" s="339" t="n">
        <v>1</v>
      </c>
      <c r="AB72" s="339" t="n">
        <v>1</v>
      </c>
      <c r="AY72" s="339" t="n">
        <v>1</v>
      </c>
      <c r="AZ72" s="339" t="n">
        <f aca="false">IF(AY72=1,G72,0)</f>
        <v>672</v>
      </c>
      <c r="BA72" s="339" t="n">
        <f aca="false">IF(AY72=2,G72,0)</f>
        <v>0</v>
      </c>
      <c r="BB72" s="339" t="n">
        <f aca="false">IF(AY72=3,G72,0)</f>
        <v>0</v>
      </c>
      <c r="BC72" s="339" t="n">
        <f aca="false">IF(AY72=4,G72,0)</f>
        <v>0</v>
      </c>
      <c r="BD72" s="339" t="n">
        <f aca="false">IF(AY72=5,G72,0)</f>
        <v>0</v>
      </c>
      <c r="BZ72" s="357" t="n">
        <v>1</v>
      </c>
      <c r="CA72" s="357" t="n">
        <v>1</v>
      </c>
      <c r="CY72" s="339" t="n">
        <v>0</v>
      </c>
    </row>
    <row r="73" customFormat="false" ht="12.75" hidden="false" customHeight="false" outlineLevel="0" collapsed="false">
      <c r="A73" s="410" t="n">
        <v>48</v>
      </c>
      <c r="B73" s="411" t="s">
        <v>526</v>
      </c>
      <c r="C73" s="412" t="s">
        <v>527</v>
      </c>
      <c r="D73" s="413" t="s">
        <v>208</v>
      </c>
      <c r="E73" s="414" t="n">
        <v>2</v>
      </c>
      <c r="F73" s="414" t="n">
        <v>228</v>
      </c>
      <c r="G73" s="415" t="n">
        <f aca="false">E73*F73</f>
        <v>456</v>
      </c>
      <c r="N73" s="357" t="n">
        <v>2</v>
      </c>
      <c r="Z73" s="339" t="n">
        <v>1</v>
      </c>
      <c r="AA73" s="339" t="n">
        <v>0</v>
      </c>
      <c r="AB73" s="339" t="n">
        <v>0</v>
      </c>
      <c r="AY73" s="339" t="n">
        <v>1</v>
      </c>
      <c r="AZ73" s="339" t="n">
        <f aca="false">IF(AY73=1,G73,0)</f>
        <v>456</v>
      </c>
      <c r="BA73" s="339" t="n">
        <f aca="false">IF(AY73=2,G73,0)</f>
        <v>0</v>
      </c>
      <c r="BB73" s="339" t="n">
        <f aca="false">IF(AY73=3,G73,0)</f>
        <v>0</v>
      </c>
      <c r="BC73" s="339" t="n">
        <f aca="false">IF(AY73=4,G73,0)</f>
        <v>0</v>
      </c>
      <c r="BD73" s="339" t="n">
        <f aca="false">IF(AY73=5,G73,0)</f>
        <v>0</v>
      </c>
      <c r="BZ73" s="357" t="n">
        <v>1</v>
      </c>
      <c r="CA73" s="357" t="n">
        <v>0</v>
      </c>
      <c r="CY73" s="339" t="n">
        <v>0</v>
      </c>
    </row>
    <row r="74" customFormat="false" ht="22.5" hidden="false" customHeight="false" outlineLevel="0" collapsed="false">
      <c r="A74" s="410" t="n">
        <v>49</v>
      </c>
      <c r="B74" s="411" t="s">
        <v>528</v>
      </c>
      <c r="C74" s="412" t="s">
        <v>529</v>
      </c>
      <c r="D74" s="413" t="s">
        <v>208</v>
      </c>
      <c r="E74" s="414" t="n">
        <v>2</v>
      </c>
      <c r="F74" s="414" t="n">
        <v>5700</v>
      </c>
      <c r="G74" s="415" t="n">
        <f aca="false">E74*F74</f>
        <v>11400</v>
      </c>
      <c r="N74" s="357" t="n">
        <v>2</v>
      </c>
      <c r="Z74" s="339" t="n">
        <v>3</v>
      </c>
      <c r="AA74" s="339" t="n">
        <v>1</v>
      </c>
      <c r="AB74" s="339" t="n">
        <v>14143001</v>
      </c>
      <c r="AY74" s="339" t="n">
        <v>1</v>
      </c>
      <c r="AZ74" s="339" t="n">
        <f aca="false">IF(AY74=1,G74,0)</f>
        <v>11400</v>
      </c>
      <c r="BA74" s="339" t="n">
        <f aca="false">IF(AY74=2,G74,0)</f>
        <v>0</v>
      </c>
      <c r="BB74" s="339" t="n">
        <f aca="false">IF(AY74=3,G74,0)</f>
        <v>0</v>
      </c>
      <c r="BC74" s="339" t="n">
        <f aca="false">IF(AY74=4,G74,0)</f>
        <v>0</v>
      </c>
      <c r="BD74" s="339" t="n">
        <f aca="false">IF(AY74=5,G74,0)</f>
        <v>0</v>
      </c>
      <c r="BZ74" s="357" t="n">
        <v>3</v>
      </c>
      <c r="CA74" s="357" t="n">
        <v>1</v>
      </c>
      <c r="CY74" s="339" t="n">
        <v>0.00122</v>
      </c>
    </row>
    <row r="75" customFormat="false" ht="22.5" hidden="false" customHeight="false" outlineLevel="0" collapsed="false">
      <c r="A75" s="410" t="n">
        <v>50</v>
      </c>
      <c r="B75" s="411" t="s">
        <v>530</v>
      </c>
      <c r="C75" s="412" t="s">
        <v>531</v>
      </c>
      <c r="D75" s="413" t="s">
        <v>208</v>
      </c>
      <c r="E75" s="414" t="n">
        <v>2</v>
      </c>
      <c r="F75" s="414" t="n">
        <v>2640</v>
      </c>
      <c r="G75" s="415" t="n">
        <f aca="false">E75*F75</f>
        <v>5280</v>
      </c>
      <c r="N75" s="357" t="n">
        <v>2</v>
      </c>
      <c r="Z75" s="339" t="n">
        <v>3</v>
      </c>
      <c r="AA75" s="339" t="n">
        <v>1</v>
      </c>
      <c r="AB75" s="339" t="n">
        <v>14143002</v>
      </c>
      <c r="AY75" s="339" t="n">
        <v>1</v>
      </c>
      <c r="AZ75" s="339" t="n">
        <f aca="false">IF(AY75=1,G75,0)</f>
        <v>5280</v>
      </c>
      <c r="BA75" s="339" t="n">
        <f aca="false">IF(AY75=2,G75,0)</f>
        <v>0</v>
      </c>
      <c r="BB75" s="339" t="n">
        <f aca="false">IF(AY75=3,G75,0)</f>
        <v>0</v>
      </c>
      <c r="BC75" s="339" t="n">
        <f aca="false">IF(AY75=4,G75,0)</f>
        <v>0</v>
      </c>
      <c r="BD75" s="339" t="n">
        <f aca="false">IF(AY75=5,G75,0)</f>
        <v>0</v>
      </c>
      <c r="BZ75" s="357" t="n">
        <v>3</v>
      </c>
      <c r="CA75" s="357" t="n">
        <v>1</v>
      </c>
      <c r="CY75" s="339" t="n">
        <v>0.00122</v>
      </c>
    </row>
    <row r="76" customFormat="false" ht="12.75" hidden="false" customHeight="true" outlineLevel="0" collapsed="false">
      <c r="A76" s="416"/>
      <c r="B76" s="417"/>
      <c r="C76" s="418" t="s">
        <v>532</v>
      </c>
      <c r="D76" s="418"/>
      <c r="E76" s="419" t="n">
        <v>2</v>
      </c>
      <c r="F76" s="420"/>
      <c r="G76" s="421"/>
      <c r="N76" s="357" t="n">
        <v>2</v>
      </c>
      <c r="Z76" s="339" t="n">
        <v>3</v>
      </c>
      <c r="AA76" s="339" t="n">
        <v>1</v>
      </c>
      <c r="AB76" s="339" t="n">
        <v>28612000</v>
      </c>
      <c r="AY76" s="339" t="n">
        <v>1</v>
      </c>
      <c r="AZ76" s="339" t="n">
        <f aca="false">IF(AY76=1,G76,0)</f>
        <v>0</v>
      </c>
      <c r="BA76" s="339" t="n">
        <f aca="false">IF(AY76=2,G76,0)</f>
        <v>0</v>
      </c>
      <c r="BB76" s="339" t="n">
        <f aca="false">IF(AY76=3,G76,0)</f>
        <v>0</v>
      </c>
      <c r="BC76" s="339" t="n">
        <f aca="false">IF(AY76=4,G76,0)</f>
        <v>0</v>
      </c>
      <c r="BD76" s="339" t="n">
        <f aca="false">IF(AY76=5,G76,0)</f>
        <v>0</v>
      </c>
      <c r="BZ76" s="357" t="n">
        <v>3</v>
      </c>
      <c r="CA76" s="357" t="n">
        <v>1</v>
      </c>
      <c r="CY76" s="339" t="n">
        <v>0.00021</v>
      </c>
    </row>
    <row r="77" customFormat="false" ht="12.75" hidden="false" customHeight="false" outlineLevel="0" collapsed="false">
      <c r="A77" s="427"/>
      <c r="B77" s="428" t="s">
        <v>287</v>
      </c>
      <c r="C77" s="429" t="str">
        <f aca="false">CONCATENATE(B46," ",C46)</f>
        <v>8 Trubní vedení</v>
      </c>
      <c r="D77" s="430"/>
      <c r="E77" s="431"/>
      <c r="F77" s="432"/>
      <c r="G77" s="433" t="n">
        <f aca="false">SUM(G46:G76)</f>
        <v>111958.968</v>
      </c>
      <c r="N77" s="357" t="n">
        <v>2</v>
      </c>
      <c r="Z77" s="339" t="n">
        <v>3</v>
      </c>
      <c r="AA77" s="339" t="n">
        <v>1</v>
      </c>
      <c r="AB77" s="339" t="n">
        <v>28612003</v>
      </c>
      <c r="AY77" s="339" t="n">
        <v>1</v>
      </c>
      <c r="AZ77" s="339" t="n">
        <f aca="false">IF(AY77=1,G77,0)</f>
        <v>111958.968</v>
      </c>
      <c r="BA77" s="339" t="n">
        <f aca="false">IF(AY77=2,G77,0)</f>
        <v>0</v>
      </c>
      <c r="BB77" s="339" t="n">
        <f aca="false">IF(AY77=3,G77,0)</f>
        <v>0</v>
      </c>
      <c r="BC77" s="339" t="n">
        <f aca="false">IF(AY77=4,G77,0)</f>
        <v>0</v>
      </c>
      <c r="BD77" s="339" t="n">
        <f aca="false">IF(AY77=5,G77,0)</f>
        <v>0</v>
      </c>
      <c r="BZ77" s="357" t="n">
        <v>3</v>
      </c>
      <c r="CA77" s="357" t="n">
        <v>1</v>
      </c>
      <c r="CY77" s="339" t="n">
        <v>0.00028</v>
      </c>
    </row>
    <row r="78" customFormat="false" ht="12.75" hidden="false" customHeight="false" outlineLevel="0" collapsed="false">
      <c r="A78" s="404" t="s">
        <v>282</v>
      </c>
      <c r="B78" s="405" t="s">
        <v>533</v>
      </c>
      <c r="C78" s="406" t="s">
        <v>534</v>
      </c>
      <c r="D78" s="407"/>
      <c r="E78" s="408"/>
      <c r="F78" s="408"/>
      <c r="G78" s="409"/>
      <c r="N78" s="357" t="n">
        <v>2</v>
      </c>
      <c r="Z78" s="339" t="n">
        <v>3</v>
      </c>
      <c r="AA78" s="339" t="n">
        <v>1</v>
      </c>
      <c r="AB78" s="339" t="n">
        <v>28612004</v>
      </c>
      <c r="AY78" s="339" t="n">
        <v>1</v>
      </c>
      <c r="AZ78" s="339" t="n">
        <f aca="false">IF(AY78=1,G78,0)</f>
        <v>0</v>
      </c>
      <c r="BA78" s="339" t="n">
        <f aca="false">IF(AY78=2,G78,0)</f>
        <v>0</v>
      </c>
      <c r="BB78" s="339" t="n">
        <f aca="false">IF(AY78=3,G78,0)</f>
        <v>0</v>
      </c>
      <c r="BC78" s="339" t="n">
        <f aca="false">IF(AY78=4,G78,0)</f>
        <v>0</v>
      </c>
      <c r="BD78" s="339" t="n">
        <f aca="false">IF(AY78=5,G78,0)</f>
        <v>0</v>
      </c>
      <c r="BZ78" s="357" t="n">
        <v>3</v>
      </c>
      <c r="CA78" s="357" t="n">
        <v>1</v>
      </c>
      <c r="CY78" s="339" t="n">
        <v>0.00032</v>
      </c>
    </row>
    <row r="79" customFormat="false" ht="12.75" hidden="false" customHeight="false" outlineLevel="0" collapsed="false">
      <c r="A79" s="410" t="n">
        <v>51</v>
      </c>
      <c r="B79" s="411" t="s">
        <v>535</v>
      </c>
      <c r="C79" s="412" t="s">
        <v>536</v>
      </c>
      <c r="D79" s="413" t="s">
        <v>42</v>
      </c>
      <c r="E79" s="414" t="n">
        <v>51.4363481</v>
      </c>
      <c r="F79" s="414" t="n">
        <v>10</v>
      </c>
      <c r="G79" s="415" t="n">
        <f aca="false">E79*F79</f>
        <v>514.363481</v>
      </c>
      <c r="N79" s="357" t="n">
        <v>2</v>
      </c>
      <c r="Z79" s="339" t="n">
        <v>3</v>
      </c>
      <c r="AA79" s="339" t="n">
        <v>1</v>
      </c>
      <c r="AB79" s="339" t="n">
        <v>28612005</v>
      </c>
      <c r="AY79" s="339" t="n">
        <v>1</v>
      </c>
      <c r="AZ79" s="339" t="n">
        <f aca="false">IF(AY79=1,G79,0)</f>
        <v>514.363481</v>
      </c>
      <c r="BA79" s="339" t="n">
        <f aca="false">IF(AY79=2,G79,0)</f>
        <v>0</v>
      </c>
      <c r="BB79" s="339" t="n">
        <f aca="false">IF(AY79=3,G79,0)</f>
        <v>0</v>
      </c>
      <c r="BC79" s="339" t="n">
        <f aca="false">IF(AY79=4,G79,0)</f>
        <v>0</v>
      </c>
      <c r="BD79" s="339" t="n">
        <f aca="false">IF(AY79=5,G79,0)</f>
        <v>0</v>
      </c>
      <c r="BZ79" s="357" t="n">
        <v>3</v>
      </c>
      <c r="CA79" s="357" t="n">
        <v>1</v>
      </c>
      <c r="CY79" s="339" t="n">
        <v>0.00032</v>
      </c>
    </row>
    <row r="80" customFormat="false" ht="15.75" hidden="false" customHeight="true" outlineLevel="0" collapsed="false">
      <c r="A80" s="427"/>
      <c r="B80" s="428" t="s">
        <v>287</v>
      </c>
      <c r="C80" s="429" t="str">
        <f aca="false">CONCATENATE(B78," ",C78)</f>
        <v>99 Staveništní přesun hmot</v>
      </c>
      <c r="D80" s="430"/>
      <c r="E80" s="431"/>
      <c r="F80" s="432"/>
      <c r="G80" s="433" t="n">
        <f aca="false">SUM(G78:G79)</f>
        <v>514.363481</v>
      </c>
      <c r="N80" s="357" t="n">
        <v>2</v>
      </c>
      <c r="Z80" s="339" t="n">
        <v>3</v>
      </c>
      <c r="AA80" s="339" t="n">
        <v>1</v>
      </c>
      <c r="AB80" s="339" t="n">
        <v>28613008</v>
      </c>
      <c r="AY80" s="339" t="n">
        <v>1</v>
      </c>
      <c r="AZ80" s="339" t="n">
        <f aca="false">IF(AY80=1,G80,0)</f>
        <v>514.363481</v>
      </c>
      <c r="BA80" s="339" t="n">
        <f aca="false">IF(AY80=2,G80,0)</f>
        <v>0</v>
      </c>
      <c r="BB80" s="339" t="n">
        <f aca="false">IF(AY80=3,G80,0)</f>
        <v>0</v>
      </c>
      <c r="BC80" s="339" t="n">
        <f aca="false">IF(AY80=4,G80,0)</f>
        <v>0</v>
      </c>
      <c r="BD80" s="339" t="n">
        <f aca="false">IF(AY80=5,G80,0)</f>
        <v>0</v>
      </c>
      <c r="BZ80" s="357" t="n">
        <v>3</v>
      </c>
      <c r="CA80" s="357" t="n">
        <v>1</v>
      </c>
      <c r="CY80" s="339" t="n">
        <v>0.001</v>
      </c>
    </row>
    <row r="81" customFormat="false" ht="12.75" hidden="false" customHeight="false" outlineLevel="0" collapsed="false">
      <c r="E81" s="339"/>
    </row>
    <row r="82" customFormat="false" ht="12.75" hidden="false" customHeight="false" outlineLevel="0" collapsed="false">
      <c r="E82" s="339"/>
    </row>
    <row r="83" customFormat="false" ht="18" hidden="false" customHeight="false" outlineLevel="0" collapsed="false">
      <c r="A83" s="434" t="s">
        <v>537</v>
      </c>
      <c r="B83" s="435"/>
      <c r="C83" s="435"/>
      <c r="D83" s="435"/>
      <c r="E83" s="435"/>
      <c r="F83" s="435"/>
      <c r="G83" s="435"/>
      <c r="K83" s="174"/>
    </row>
    <row r="84" customFormat="false" ht="15" hidden="false" customHeight="false" outlineLevel="0" collapsed="false">
      <c r="A84" s="332"/>
      <c r="B84" s="332"/>
      <c r="C84" s="332"/>
      <c r="D84" s="332"/>
      <c r="E84" s="332"/>
      <c r="F84" s="332"/>
      <c r="G84" s="332"/>
      <c r="K84" s="174"/>
    </row>
    <row r="85" customFormat="false" ht="15" hidden="false" customHeight="false" outlineLevel="0" collapsed="false">
      <c r="A85" s="436"/>
      <c r="B85" s="437" t="s">
        <v>538</v>
      </c>
      <c r="C85" s="437"/>
      <c r="D85" s="437"/>
      <c r="E85" s="437"/>
      <c r="F85" s="437"/>
      <c r="G85" s="438" t="s">
        <v>539</v>
      </c>
      <c r="K85" s="174"/>
    </row>
    <row r="86" customFormat="false" ht="19.5" hidden="false" customHeight="true" outlineLevel="0" collapsed="false">
      <c r="A86" s="439" t="str">
        <f aca="false">[3]Položky!B5</f>
        <v>1</v>
      </c>
      <c r="B86" s="440" t="str">
        <f aca="false">[3]Položky!C5</f>
        <v>Zemní práce</v>
      </c>
      <c r="C86" s="332"/>
      <c r="D86" s="332"/>
      <c r="E86" s="332"/>
      <c r="F86" s="332"/>
      <c r="G86" s="441" t="n">
        <f aca="false">G40</f>
        <v>100857.035</v>
      </c>
      <c r="K86" s="174"/>
    </row>
    <row r="87" customFormat="false" ht="19.5" hidden="false" customHeight="true" outlineLevel="0" collapsed="false">
      <c r="A87" s="439" t="str">
        <f aca="false">[3]Položky!B53</f>
        <v>45</v>
      </c>
      <c r="B87" s="440" t="str">
        <f aca="false">[3]Položky!C53</f>
        <v>Podkladní a vedlejší konstrukce</v>
      </c>
      <c r="C87" s="332"/>
      <c r="D87" s="332"/>
      <c r="E87" s="332"/>
      <c r="F87" s="332"/>
      <c r="G87" s="441" t="n">
        <f aca="false">G45</f>
        <v>9632</v>
      </c>
      <c r="K87" s="174"/>
    </row>
    <row r="88" customFormat="false" ht="19.5" hidden="false" customHeight="true" outlineLevel="0" collapsed="false">
      <c r="A88" s="439" t="str">
        <f aca="false">[3]Položky!B62</f>
        <v>8</v>
      </c>
      <c r="B88" s="440" t="str">
        <f aca="false">[3]Položky!C62</f>
        <v>Trubní vedení</v>
      </c>
      <c r="C88" s="332"/>
      <c r="D88" s="332"/>
      <c r="E88" s="332"/>
      <c r="F88" s="332"/>
      <c r="G88" s="441" t="n">
        <f aca="false">G77</f>
        <v>111958.968</v>
      </c>
      <c r="K88" s="174"/>
    </row>
    <row r="89" customFormat="false" ht="19.5" hidden="false" customHeight="true" outlineLevel="0" collapsed="false">
      <c r="A89" s="439" t="str">
        <f aca="false">[3]Položky!B133</f>
        <v>99</v>
      </c>
      <c r="B89" s="440" t="str">
        <f aca="false">[3]Položky!C133</f>
        <v>Staveništní přesun hmot</v>
      </c>
      <c r="C89" s="332"/>
      <c r="D89" s="332"/>
      <c r="E89" s="332"/>
      <c r="F89" s="332"/>
      <c r="G89" s="441" t="n">
        <f aca="false">G80</f>
        <v>514.363481</v>
      </c>
      <c r="K89" s="174"/>
    </row>
    <row r="90" s="445" customFormat="true" ht="21" hidden="false" customHeight="true" outlineLevel="0" collapsed="false">
      <c r="A90" s="442"/>
      <c r="B90" s="443" t="s">
        <v>540</v>
      </c>
      <c r="C90" s="443"/>
      <c r="D90" s="443"/>
      <c r="E90" s="443"/>
      <c r="F90" s="443"/>
      <c r="G90" s="444" t="n">
        <f aca="false">SUM(G86:G89)</f>
        <v>222962.366481</v>
      </c>
      <c r="K90" s="446"/>
    </row>
    <row r="91" customFormat="false" ht="12.75" hidden="false" customHeight="false" outlineLevel="0" collapsed="false">
      <c r="E91" s="339"/>
    </row>
    <row r="92" customFormat="false" ht="12.75" hidden="false" customHeight="false" outlineLevel="0" collapsed="false">
      <c r="E92" s="339"/>
    </row>
    <row r="93" customFormat="false" ht="12.75" hidden="false" customHeight="false" outlineLevel="0" collapsed="false">
      <c r="E93" s="339"/>
    </row>
    <row r="94" customFormat="false" ht="12.75" hidden="false" customHeight="false" outlineLevel="0" collapsed="false">
      <c r="E94" s="339"/>
    </row>
    <row r="95" customFormat="false" ht="12.75" hidden="false" customHeight="false" outlineLevel="0" collapsed="false">
      <c r="E95" s="339"/>
    </row>
    <row r="96" customFormat="false" ht="12.75" hidden="false" customHeight="false" outlineLevel="0" collapsed="false">
      <c r="E96" s="339"/>
    </row>
    <row r="97" customFormat="false" ht="12.75" hidden="false" customHeight="false" outlineLevel="0" collapsed="false">
      <c r="E97" s="339"/>
    </row>
    <row r="98" customFormat="false" ht="12.75" hidden="false" customHeight="false" outlineLevel="0" collapsed="false">
      <c r="E98" s="339"/>
    </row>
    <row r="99" customFormat="false" ht="12.75" hidden="false" customHeight="false" outlineLevel="0" collapsed="false">
      <c r="E99" s="339"/>
    </row>
    <row r="100" customFormat="false" ht="12.75" hidden="false" customHeight="false" outlineLevel="0" collapsed="false">
      <c r="E100" s="339"/>
    </row>
    <row r="101" customFormat="false" ht="12.75" hidden="false" customHeight="false" outlineLevel="0" collapsed="false">
      <c r="E101" s="339"/>
    </row>
    <row r="102" customFormat="false" ht="12.75" hidden="false" customHeight="false" outlineLevel="0" collapsed="false">
      <c r="E102" s="339"/>
    </row>
    <row r="103" customFormat="false" ht="12.75" hidden="false" customHeight="false" outlineLevel="0" collapsed="false">
      <c r="E103" s="339"/>
    </row>
    <row r="104" customFormat="false" ht="12.75" hidden="false" customHeight="false" outlineLevel="0" collapsed="false">
      <c r="E104" s="339"/>
    </row>
    <row r="105" customFormat="false" ht="12.75" hidden="false" customHeight="false" outlineLevel="0" collapsed="false">
      <c r="E105" s="339"/>
    </row>
    <row r="106" customFormat="false" ht="12.75" hidden="false" customHeight="false" outlineLevel="0" collapsed="false">
      <c r="E106" s="339"/>
    </row>
    <row r="107" customFormat="false" ht="12.75" hidden="false" customHeight="false" outlineLevel="0" collapsed="false">
      <c r="E107" s="339"/>
    </row>
    <row r="108" customFormat="false" ht="12.75" hidden="false" customHeight="false" outlineLevel="0" collapsed="false">
      <c r="E108" s="339"/>
    </row>
    <row r="109" customFormat="false" ht="12.75" hidden="false" customHeight="false" outlineLevel="0" collapsed="false">
      <c r="E109" s="339"/>
    </row>
    <row r="110" customFormat="false" ht="12.75" hidden="false" customHeight="false" outlineLevel="0" collapsed="false">
      <c r="E110" s="339"/>
    </row>
    <row r="111" customFormat="false" ht="12.75" hidden="false" customHeight="false" outlineLevel="0" collapsed="false">
      <c r="E111" s="339"/>
    </row>
    <row r="112" customFormat="false" ht="12.75" hidden="false" customHeight="false" outlineLevel="0" collapsed="false">
      <c r="E112" s="339"/>
    </row>
    <row r="113" customFormat="false" ht="12.75" hidden="false" customHeight="false" outlineLevel="0" collapsed="false">
      <c r="E113" s="339"/>
    </row>
    <row r="114" customFormat="false" ht="12.75" hidden="false" customHeight="false" outlineLevel="0" collapsed="false">
      <c r="E114" s="339"/>
    </row>
    <row r="115" customFormat="false" ht="12.75" hidden="false" customHeight="false" outlineLevel="0" collapsed="false">
      <c r="E115" s="339"/>
    </row>
    <row r="116" customFormat="false" ht="12.75" hidden="false" customHeight="false" outlineLevel="0" collapsed="false">
      <c r="E116" s="339"/>
    </row>
    <row r="117" customFormat="false" ht="12.75" hidden="false" customHeight="false" outlineLevel="0" collapsed="false">
      <c r="E117" s="339"/>
    </row>
    <row r="118" customFormat="false" ht="12.75" hidden="false" customHeight="false" outlineLevel="0" collapsed="false">
      <c r="E118" s="339"/>
    </row>
    <row r="119" customFormat="false" ht="12.75" hidden="false" customHeight="false" outlineLevel="0" collapsed="false">
      <c r="E119" s="339"/>
    </row>
    <row r="120" customFormat="false" ht="12.75" hidden="false" customHeight="false" outlineLevel="0" collapsed="false">
      <c r="E120" s="339"/>
    </row>
    <row r="121" customFormat="false" ht="12.75" hidden="false" customHeight="false" outlineLevel="0" collapsed="false">
      <c r="E121" s="339"/>
    </row>
    <row r="122" customFormat="false" ht="12.75" hidden="false" customHeight="false" outlineLevel="0" collapsed="false">
      <c r="E122" s="339"/>
    </row>
    <row r="123" customFormat="false" ht="12.75" hidden="false" customHeight="false" outlineLevel="0" collapsed="false">
      <c r="E123" s="339"/>
    </row>
    <row r="124" customFormat="false" ht="12.75" hidden="false" customHeight="false" outlineLevel="0" collapsed="false">
      <c r="E124" s="339"/>
    </row>
    <row r="125" customFormat="false" ht="12.75" hidden="false" customHeight="false" outlineLevel="0" collapsed="false">
      <c r="E125" s="339"/>
    </row>
    <row r="126" customFormat="false" ht="12.75" hidden="false" customHeight="false" outlineLevel="0" collapsed="false">
      <c r="E126" s="339"/>
    </row>
    <row r="127" customFormat="false" ht="12.75" hidden="false" customHeight="false" outlineLevel="0" collapsed="false">
      <c r="E127" s="339"/>
    </row>
    <row r="128" customFormat="false" ht="12.75" hidden="false" customHeight="false" outlineLevel="0" collapsed="false">
      <c r="E128" s="339"/>
    </row>
    <row r="129" customFormat="false" ht="12.75" hidden="false" customHeight="false" outlineLevel="0" collapsed="false">
      <c r="E129" s="339"/>
    </row>
    <row r="130" customFormat="false" ht="12.75" hidden="false" customHeight="false" outlineLevel="0" collapsed="false">
      <c r="E130" s="339"/>
    </row>
    <row r="131" customFormat="false" ht="12.75" hidden="false" customHeight="false" outlineLevel="0" collapsed="false">
      <c r="E131" s="339"/>
    </row>
    <row r="132" customFormat="false" ht="12.75" hidden="false" customHeight="false" outlineLevel="0" collapsed="false">
      <c r="E132" s="339"/>
    </row>
    <row r="133" customFormat="false" ht="12.75" hidden="false" customHeight="false" outlineLevel="0" collapsed="false">
      <c r="E133" s="339"/>
    </row>
    <row r="134" customFormat="false" ht="12.75" hidden="false" customHeight="false" outlineLevel="0" collapsed="false">
      <c r="E134" s="339"/>
    </row>
    <row r="135" customFormat="false" ht="12.75" hidden="false" customHeight="false" outlineLevel="0" collapsed="false">
      <c r="A135" s="389"/>
      <c r="B135" s="389"/>
    </row>
    <row r="136" customFormat="false" ht="12.75" hidden="false" customHeight="false" outlineLevel="0" collapsed="false">
      <c r="C136" s="390"/>
      <c r="D136" s="390"/>
      <c r="E136" s="447"/>
      <c r="F136" s="390"/>
      <c r="G136" s="393"/>
    </row>
    <row r="137" customFormat="false" ht="12.75" hidden="false" customHeight="false" outlineLevel="0" collapsed="false">
      <c r="A137" s="389"/>
      <c r="B137" s="389"/>
    </row>
  </sheetData>
  <mergeCells count="20">
    <mergeCell ref="C7:D7"/>
    <mergeCell ref="C8:D8"/>
    <mergeCell ref="C11:D11"/>
    <mergeCell ref="C12:D12"/>
    <mergeCell ref="C15:D15"/>
    <mergeCell ref="C16:D16"/>
    <mergeCell ref="C19:D19"/>
    <mergeCell ref="C21:D21"/>
    <mergeCell ref="C23:D23"/>
    <mergeCell ref="C25:D25"/>
    <mergeCell ref="C27:D27"/>
    <mergeCell ref="C29:D29"/>
    <mergeCell ref="C32:D32"/>
    <mergeCell ref="C33:D33"/>
    <mergeCell ref="C35:D35"/>
    <mergeCell ref="C37:D37"/>
    <mergeCell ref="C39:D39"/>
    <mergeCell ref="C43:D43"/>
    <mergeCell ref="C44:D44"/>
    <mergeCell ref="C76:D76"/>
  </mergeCells>
  <printOptions headings="false" gridLines="false" gridLinesSet="true" horizontalCentered="false" verticalCentered="false"/>
  <pageMargins left="0.509722222222222" right="0.39375" top="0.35" bottom="0.719444444444444" header="0.511805555555555" footer="0.359722222222222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>&amp;L&amp;9Zpracováno programem &amp;"Arial CE,Běžné"BUILDpower,  © RTS, a.s.&amp;R&amp;"Arial,obyčejné"Strana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tabColor rgb="FFC55A11"/>
    <pageSetUpPr fitToPage="false"/>
  </sheetPr>
  <dimension ref="A1:CU334"/>
  <sheetViews>
    <sheetView showFormulas="false" showGridLines="true" showRowColHeaders="true" showZeros="true" rightToLeft="false" tabSelected="false" showOutlineSymbols="true" defaultGridColor="true" view="normal" topLeftCell="A280" colorId="64" zoomScale="100" zoomScaleNormal="100" zoomScalePageLayoutView="100" workbookViewId="0">
      <selection pane="topLeft" activeCell="H20" activeCellId="0" sqref="H20"/>
    </sheetView>
  </sheetViews>
  <sheetFormatPr defaultColWidth="9.15625" defaultRowHeight="12.75" zeroHeight="false" outlineLevelRow="0" outlineLevelCol="0"/>
  <cols>
    <col collapsed="false" customWidth="true" hidden="false" outlineLevel="0" max="1" min="1" style="339" width="4.43"/>
    <col collapsed="false" customWidth="true" hidden="false" outlineLevel="0" max="2" min="2" style="339" width="11.57"/>
    <col collapsed="false" customWidth="true" hidden="false" outlineLevel="0" max="3" min="3" style="339" width="40.42"/>
    <col collapsed="false" customWidth="true" hidden="false" outlineLevel="0" max="4" min="4" style="339" width="5.57"/>
    <col collapsed="false" customWidth="true" hidden="false" outlineLevel="0" max="5" min="5" style="394" width="8.57"/>
    <col collapsed="false" customWidth="true" hidden="false" outlineLevel="0" max="6" min="6" style="339" width="9.85"/>
    <col collapsed="false" customWidth="true" hidden="false" outlineLevel="0" max="7" min="7" style="339" width="13.86"/>
    <col collapsed="false" customWidth="true" hidden="false" outlineLevel="0" max="8" min="8" style="339" width="45.29"/>
    <col collapsed="false" customWidth="false" hidden="false" outlineLevel="0" max="251" min="9" style="339" width="9.14"/>
    <col collapsed="false" customWidth="true" hidden="false" outlineLevel="0" max="252" min="252" style="339" width="4.43"/>
    <col collapsed="false" customWidth="true" hidden="false" outlineLevel="0" max="253" min="253" style="339" width="11.57"/>
    <col collapsed="false" customWidth="true" hidden="false" outlineLevel="0" max="254" min="254" style="339" width="40.42"/>
    <col collapsed="false" customWidth="true" hidden="false" outlineLevel="0" max="255" min="255" style="339" width="5.57"/>
    <col collapsed="false" customWidth="true" hidden="false" outlineLevel="0" max="256" min="256" style="339" width="8.57"/>
    <col collapsed="false" customWidth="true" hidden="false" outlineLevel="0" max="257" min="257" style="339" width="9.85"/>
    <col collapsed="false" customWidth="true" hidden="false" outlineLevel="0" max="258" min="258" style="339" width="13.86"/>
    <col collapsed="false" customWidth="false" hidden="false" outlineLevel="0" max="262" min="259" style="339" width="9.14"/>
    <col collapsed="false" customWidth="true" hidden="false" outlineLevel="0" max="263" min="263" style="339" width="75.42"/>
    <col collapsed="false" customWidth="true" hidden="false" outlineLevel="0" max="264" min="264" style="339" width="45.29"/>
    <col collapsed="false" customWidth="false" hidden="false" outlineLevel="0" max="507" min="265" style="339" width="9.14"/>
    <col collapsed="false" customWidth="true" hidden="false" outlineLevel="0" max="508" min="508" style="339" width="4.43"/>
    <col collapsed="false" customWidth="true" hidden="false" outlineLevel="0" max="509" min="509" style="339" width="11.57"/>
    <col collapsed="false" customWidth="true" hidden="false" outlineLevel="0" max="510" min="510" style="339" width="40.42"/>
    <col collapsed="false" customWidth="true" hidden="false" outlineLevel="0" max="511" min="511" style="339" width="5.57"/>
    <col collapsed="false" customWidth="true" hidden="false" outlineLevel="0" max="512" min="512" style="339" width="8.57"/>
    <col collapsed="false" customWidth="true" hidden="false" outlineLevel="0" max="513" min="513" style="339" width="9.85"/>
    <col collapsed="false" customWidth="true" hidden="false" outlineLevel="0" max="514" min="514" style="339" width="13.86"/>
    <col collapsed="false" customWidth="false" hidden="false" outlineLevel="0" max="518" min="515" style="339" width="9.14"/>
    <col collapsed="false" customWidth="true" hidden="false" outlineLevel="0" max="519" min="519" style="339" width="75.42"/>
    <col collapsed="false" customWidth="true" hidden="false" outlineLevel="0" max="520" min="520" style="339" width="45.29"/>
    <col collapsed="false" customWidth="false" hidden="false" outlineLevel="0" max="763" min="521" style="339" width="9.14"/>
    <col collapsed="false" customWidth="true" hidden="false" outlineLevel="0" max="764" min="764" style="339" width="4.43"/>
    <col collapsed="false" customWidth="true" hidden="false" outlineLevel="0" max="765" min="765" style="339" width="11.57"/>
    <col collapsed="false" customWidth="true" hidden="false" outlineLevel="0" max="766" min="766" style="339" width="40.42"/>
    <col collapsed="false" customWidth="true" hidden="false" outlineLevel="0" max="767" min="767" style="339" width="5.57"/>
    <col collapsed="false" customWidth="true" hidden="false" outlineLevel="0" max="768" min="768" style="339" width="8.57"/>
    <col collapsed="false" customWidth="true" hidden="false" outlineLevel="0" max="769" min="769" style="339" width="9.85"/>
    <col collapsed="false" customWidth="true" hidden="false" outlineLevel="0" max="770" min="770" style="339" width="13.86"/>
    <col collapsed="false" customWidth="false" hidden="false" outlineLevel="0" max="774" min="771" style="339" width="9.14"/>
    <col collapsed="false" customWidth="true" hidden="false" outlineLevel="0" max="775" min="775" style="339" width="75.42"/>
    <col collapsed="false" customWidth="true" hidden="false" outlineLevel="0" max="776" min="776" style="339" width="45.29"/>
    <col collapsed="false" customWidth="false" hidden="false" outlineLevel="0" max="1019" min="777" style="339" width="9.14"/>
    <col collapsed="false" customWidth="true" hidden="false" outlineLevel="0" max="1020" min="1020" style="339" width="4.43"/>
    <col collapsed="false" customWidth="true" hidden="false" outlineLevel="0" max="1021" min="1021" style="339" width="11.57"/>
    <col collapsed="false" customWidth="true" hidden="false" outlineLevel="0" max="1022" min="1022" style="339" width="40.42"/>
    <col collapsed="false" customWidth="true" hidden="false" outlineLevel="0" max="1023" min="1023" style="339" width="5.57"/>
    <col collapsed="false" customWidth="true" hidden="false" outlineLevel="0" max="1024" min="1024" style="339" width="8.57"/>
  </cols>
  <sheetData>
    <row r="1" customFormat="false" ht="12.75" hidden="false" customHeight="false" outlineLevel="0" collapsed="false">
      <c r="A1" s="4" t="s">
        <v>0</v>
      </c>
      <c r="B1" s="5"/>
      <c r="C1" s="6"/>
      <c r="D1" s="251" t="s">
        <v>541</v>
      </c>
      <c r="E1" s="396"/>
      <c r="F1" s="397"/>
      <c r="G1" s="398" t="s">
        <v>394</v>
      </c>
    </row>
    <row r="2" customFormat="false" ht="15" hidden="false" customHeight="false" outlineLevel="0" collapsed="false">
      <c r="A2" s="342" t="s">
        <v>3</v>
      </c>
      <c r="B2" s="20"/>
      <c r="C2" s="21"/>
      <c r="D2" s="23" t="s">
        <v>542</v>
      </c>
      <c r="E2" s="400"/>
      <c r="F2" s="401"/>
      <c r="G2" s="402"/>
    </row>
    <row r="3" customFormat="false" ht="12.75" hidden="false" customHeight="false" outlineLevel="0" collapsed="false">
      <c r="A3" s="344" t="s">
        <v>275</v>
      </c>
      <c r="B3" s="345" t="s">
        <v>276</v>
      </c>
      <c r="C3" s="345" t="s">
        <v>277</v>
      </c>
      <c r="D3" s="345" t="s">
        <v>8</v>
      </c>
      <c r="E3" s="345" t="s">
        <v>278</v>
      </c>
      <c r="F3" s="345" t="s">
        <v>279</v>
      </c>
      <c r="G3" s="346" t="s">
        <v>280</v>
      </c>
    </row>
    <row r="4" customFormat="false" ht="15" hidden="false" customHeight="false" outlineLevel="0" collapsed="false">
      <c r="A4" s="347"/>
      <c r="B4" s="348"/>
      <c r="C4" s="349" t="s">
        <v>396</v>
      </c>
      <c r="D4" s="350"/>
      <c r="E4" s="403"/>
      <c r="F4" s="350"/>
      <c r="G4" s="350"/>
    </row>
    <row r="5" customFormat="false" ht="12.75" hidden="false" customHeight="false" outlineLevel="0" collapsed="false">
      <c r="A5" s="404" t="s">
        <v>282</v>
      </c>
      <c r="B5" s="405" t="s">
        <v>18</v>
      </c>
      <c r="C5" s="406" t="s">
        <v>47</v>
      </c>
      <c r="D5" s="407"/>
      <c r="E5" s="408"/>
      <c r="F5" s="408"/>
      <c r="G5" s="409"/>
      <c r="J5" s="357" t="n">
        <v>1</v>
      </c>
    </row>
    <row r="6" customFormat="false" ht="12.75" hidden="false" customHeight="false" outlineLevel="0" collapsed="false">
      <c r="A6" s="410" t="n">
        <v>1</v>
      </c>
      <c r="B6" s="423" t="s">
        <v>543</v>
      </c>
      <c r="C6" s="412" t="s">
        <v>544</v>
      </c>
      <c r="D6" s="413" t="s">
        <v>78</v>
      </c>
      <c r="E6" s="414" t="n">
        <v>19.3648</v>
      </c>
      <c r="F6" s="414" t="n">
        <v>180</v>
      </c>
      <c r="G6" s="415" t="n">
        <f aca="false">E6*F6</f>
        <v>3485.664</v>
      </c>
      <c r="J6" s="357" t="n">
        <v>2</v>
      </c>
      <c r="V6" s="339" t="n">
        <v>1</v>
      </c>
      <c r="W6" s="339" t="n">
        <v>1</v>
      </c>
      <c r="X6" s="339" t="n">
        <v>1</v>
      </c>
      <c r="AU6" s="339" t="n">
        <v>1</v>
      </c>
      <c r="AV6" s="339" t="n">
        <f aca="false">IF(AU6=1,G6,0)</f>
        <v>3485.664</v>
      </c>
      <c r="AW6" s="339" t="n">
        <f aca="false">IF(AU6=2,G6,0)</f>
        <v>0</v>
      </c>
      <c r="AX6" s="339" t="n">
        <f aca="false">IF(AU6=3,G6,0)</f>
        <v>0</v>
      </c>
      <c r="AY6" s="339" t="n">
        <f aca="false">IF(AU6=4,G6,0)</f>
        <v>0</v>
      </c>
      <c r="AZ6" s="339" t="n">
        <f aca="false">IF(AU6=5,G6,0)</f>
        <v>0</v>
      </c>
      <c r="BV6" s="357" t="n">
        <v>1</v>
      </c>
      <c r="BW6" s="357" t="n">
        <v>1</v>
      </c>
      <c r="CU6" s="339" t="n">
        <v>0</v>
      </c>
    </row>
    <row r="7" customFormat="false" ht="12.75" hidden="false" customHeight="true" outlineLevel="0" collapsed="false">
      <c r="A7" s="416"/>
      <c r="B7" s="448"/>
      <c r="C7" s="418" t="s">
        <v>545</v>
      </c>
      <c r="D7" s="418"/>
      <c r="E7" s="419" t="n">
        <v>19.3648</v>
      </c>
      <c r="F7" s="420"/>
      <c r="G7" s="421"/>
      <c r="H7" s="422" t="s">
        <v>546</v>
      </c>
      <c r="J7" s="357"/>
    </row>
    <row r="8" customFormat="false" ht="12.75" hidden="false" customHeight="false" outlineLevel="0" collapsed="false">
      <c r="A8" s="410" t="n">
        <v>2</v>
      </c>
      <c r="B8" s="423" t="s">
        <v>547</v>
      </c>
      <c r="C8" s="412" t="s">
        <v>548</v>
      </c>
      <c r="D8" s="413" t="s">
        <v>78</v>
      </c>
      <c r="E8" s="414" t="n">
        <v>19.36</v>
      </c>
      <c r="F8" s="414" t="n">
        <v>40</v>
      </c>
      <c r="G8" s="415" t="n">
        <f aca="false">E8*F8</f>
        <v>774.4</v>
      </c>
      <c r="J8" s="357" t="n">
        <v>2</v>
      </c>
      <c r="V8" s="339" t="n">
        <v>1</v>
      </c>
      <c r="W8" s="339" t="n">
        <v>1</v>
      </c>
      <c r="X8" s="339" t="n">
        <v>1</v>
      </c>
      <c r="AU8" s="339" t="n">
        <v>1</v>
      </c>
      <c r="AV8" s="339" t="n">
        <f aca="false">IF(AU8=1,G8,0)</f>
        <v>774.4</v>
      </c>
      <c r="AW8" s="339" t="n">
        <f aca="false">IF(AU8=2,G8,0)</f>
        <v>0</v>
      </c>
      <c r="AX8" s="339" t="n">
        <f aca="false">IF(AU8=3,G8,0)</f>
        <v>0</v>
      </c>
      <c r="AY8" s="339" t="n">
        <f aca="false">IF(AU8=4,G8,0)</f>
        <v>0</v>
      </c>
      <c r="AZ8" s="339" t="n">
        <f aca="false">IF(AU8=5,G8,0)</f>
        <v>0</v>
      </c>
      <c r="BV8" s="357" t="n">
        <v>1</v>
      </c>
      <c r="BW8" s="357" t="n">
        <v>1</v>
      </c>
      <c r="CU8" s="339" t="n">
        <v>0</v>
      </c>
    </row>
    <row r="9" customFormat="false" ht="12.75" hidden="false" customHeight="false" outlineLevel="0" collapsed="false">
      <c r="A9" s="410" t="n">
        <v>3</v>
      </c>
      <c r="B9" s="423" t="s">
        <v>549</v>
      </c>
      <c r="C9" s="412" t="s">
        <v>550</v>
      </c>
      <c r="D9" s="413" t="s">
        <v>78</v>
      </c>
      <c r="E9" s="414" t="n">
        <v>467.6352</v>
      </c>
      <c r="F9" s="414" t="n">
        <v>250</v>
      </c>
      <c r="G9" s="415" t="n">
        <f aca="false">E9*F9</f>
        <v>116908.8</v>
      </c>
      <c r="J9" s="357" t="n">
        <v>2</v>
      </c>
      <c r="V9" s="339" t="n">
        <v>1</v>
      </c>
      <c r="W9" s="339" t="n">
        <v>1</v>
      </c>
      <c r="X9" s="339" t="n">
        <v>1</v>
      </c>
      <c r="AU9" s="339" t="n">
        <v>1</v>
      </c>
      <c r="AV9" s="339" t="n">
        <f aca="false">IF(AU9=1,G9,0)</f>
        <v>116908.8</v>
      </c>
      <c r="AW9" s="339" t="n">
        <f aca="false">IF(AU9=2,G9,0)</f>
        <v>0</v>
      </c>
      <c r="AX9" s="339" t="n">
        <f aca="false">IF(AU9=3,G9,0)</f>
        <v>0</v>
      </c>
      <c r="AY9" s="339" t="n">
        <f aca="false">IF(AU9=4,G9,0)</f>
        <v>0</v>
      </c>
      <c r="AZ9" s="339" t="n">
        <f aca="false">IF(AU9=5,G9,0)</f>
        <v>0</v>
      </c>
      <c r="BV9" s="357" t="n">
        <v>1</v>
      </c>
      <c r="BW9" s="357" t="n">
        <v>1</v>
      </c>
      <c r="CU9" s="339" t="n">
        <v>0</v>
      </c>
    </row>
    <row r="10" customFormat="false" ht="12.75" hidden="false" customHeight="true" outlineLevel="0" collapsed="false">
      <c r="A10" s="416"/>
      <c r="B10" s="417"/>
      <c r="C10" s="418" t="s">
        <v>551</v>
      </c>
      <c r="D10" s="418"/>
      <c r="E10" s="419" t="n">
        <v>0</v>
      </c>
      <c r="F10" s="420"/>
      <c r="G10" s="421"/>
      <c r="H10" s="422" t="s">
        <v>551</v>
      </c>
      <c r="J10" s="357"/>
    </row>
    <row r="11" customFormat="false" ht="12.75" hidden="false" customHeight="true" outlineLevel="0" collapsed="false">
      <c r="A11" s="416"/>
      <c r="B11" s="417"/>
      <c r="C11" s="418" t="s">
        <v>552</v>
      </c>
      <c r="D11" s="418"/>
      <c r="E11" s="419" t="n">
        <v>0</v>
      </c>
      <c r="F11" s="420"/>
      <c r="G11" s="421"/>
      <c r="H11" s="422" t="s">
        <v>552</v>
      </c>
      <c r="J11" s="357"/>
    </row>
    <row r="12" customFormat="false" ht="12.75" hidden="false" customHeight="true" outlineLevel="0" collapsed="false">
      <c r="A12" s="416"/>
      <c r="B12" s="417"/>
      <c r="C12" s="418" t="s">
        <v>553</v>
      </c>
      <c r="D12" s="418"/>
      <c r="E12" s="419" t="n">
        <v>0</v>
      </c>
      <c r="F12" s="420"/>
      <c r="G12" s="421"/>
      <c r="H12" s="422" t="s">
        <v>554</v>
      </c>
      <c r="J12" s="357"/>
    </row>
    <row r="13" customFormat="false" ht="12.75" hidden="false" customHeight="true" outlineLevel="0" collapsed="false">
      <c r="A13" s="416"/>
      <c r="B13" s="417"/>
      <c r="C13" s="418" t="s">
        <v>555</v>
      </c>
      <c r="D13" s="418"/>
      <c r="E13" s="419" t="n">
        <v>50.24</v>
      </c>
      <c r="F13" s="420"/>
      <c r="G13" s="421"/>
      <c r="H13" s="422" t="s">
        <v>556</v>
      </c>
      <c r="J13" s="357"/>
    </row>
    <row r="14" customFormat="false" ht="12.75" hidden="false" customHeight="true" outlineLevel="0" collapsed="false">
      <c r="A14" s="416"/>
      <c r="B14" s="417"/>
      <c r="C14" s="418" t="s">
        <v>557</v>
      </c>
      <c r="D14" s="418"/>
      <c r="E14" s="419" t="n">
        <v>54.2408</v>
      </c>
      <c r="F14" s="420"/>
      <c r="G14" s="421"/>
      <c r="H14" s="422" t="s">
        <v>558</v>
      </c>
      <c r="J14" s="357"/>
    </row>
    <row r="15" customFormat="false" ht="12.75" hidden="false" customHeight="true" outlineLevel="0" collapsed="false">
      <c r="A15" s="416"/>
      <c r="B15" s="417"/>
      <c r="C15" s="418" t="s">
        <v>559</v>
      </c>
      <c r="D15" s="418"/>
      <c r="E15" s="419" t="n">
        <v>28.12</v>
      </c>
      <c r="F15" s="420"/>
      <c r="G15" s="421"/>
      <c r="H15" s="422" t="s">
        <v>560</v>
      </c>
      <c r="J15" s="357"/>
    </row>
    <row r="16" customFormat="false" ht="12.75" hidden="false" customHeight="true" outlineLevel="0" collapsed="false">
      <c r="A16" s="416"/>
      <c r="B16" s="417"/>
      <c r="C16" s="418" t="s">
        <v>561</v>
      </c>
      <c r="D16" s="418"/>
      <c r="E16" s="419" t="n">
        <v>0</v>
      </c>
      <c r="F16" s="420"/>
      <c r="G16" s="421"/>
      <c r="H16" s="422" t="s">
        <v>562</v>
      </c>
      <c r="J16" s="357"/>
    </row>
    <row r="17" customFormat="false" ht="12.75" hidden="false" customHeight="true" outlineLevel="0" collapsed="false">
      <c r="A17" s="416"/>
      <c r="B17" s="417"/>
      <c r="C17" s="418" t="s">
        <v>563</v>
      </c>
      <c r="D17" s="418"/>
      <c r="E17" s="419" t="n">
        <v>57.612</v>
      </c>
      <c r="F17" s="420"/>
      <c r="G17" s="421"/>
      <c r="H17" s="422" t="s">
        <v>564</v>
      </c>
      <c r="J17" s="357"/>
    </row>
    <row r="18" customFormat="false" ht="12.75" hidden="false" customHeight="true" outlineLevel="0" collapsed="false">
      <c r="A18" s="416"/>
      <c r="B18" s="417"/>
      <c r="C18" s="418" t="s">
        <v>565</v>
      </c>
      <c r="D18" s="418"/>
      <c r="E18" s="419" t="n">
        <v>0</v>
      </c>
      <c r="F18" s="420"/>
      <c r="G18" s="421"/>
      <c r="H18" s="422" t="s">
        <v>566</v>
      </c>
      <c r="J18" s="357"/>
    </row>
    <row r="19" customFormat="false" ht="12.75" hidden="false" customHeight="true" outlineLevel="0" collapsed="false">
      <c r="A19" s="416"/>
      <c r="B19" s="417"/>
      <c r="C19" s="418" t="s">
        <v>567</v>
      </c>
      <c r="D19" s="418"/>
      <c r="E19" s="419" t="n">
        <v>5.16</v>
      </c>
      <c r="F19" s="420"/>
      <c r="G19" s="421"/>
      <c r="H19" s="422" t="s">
        <v>568</v>
      </c>
      <c r="J19" s="357"/>
    </row>
    <row r="20" customFormat="false" ht="12.75" hidden="false" customHeight="true" outlineLevel="0" collapsed="false">
      <c r="A20" s="416"/>
      <c r="B20" s="417"/>
      <c r="C20" s="418" t="s">
        <v>569</v>
      </c>
      <c r="D20" s="418"/>
      <c r="E20" s="419" t="n">
        <v>0</v>
      </c>
      <c r="F20" s="420"/>
      <c r="G20" s="421"/>
      <c r="H20" s="422" t="s">
        <v>570</v>
      </c>
      <c r="J20" s="357"/>
    </row>
    <row r="21" customFormat="false" ht="12.75" hidden="false" customHeight="true" outlineLevel="0" collapsed="false">
      <c r="A21" s="416"/>
      <c r="B21" s="417"/>
      <c r="C21" s="418" t="s">
        <v>571</v>
      </c>
      <c r="D21" s="418"/>
      <c r="E21" s="419" t="n">
        <v>55.7332</v>
      </c>
      <c r="F21" s="420"/>
      <c r="G21" s="421"/>
      <c r="H21" s="422" t="s">
        <v>572</v>
      </c>
      <c r="J21" s="357"/>
    </row>
    <row r="22" customFormat="false" ht="12.75" hidden="false" customHeight="true" outlineLevel="0" collapsed="false">
      <c r="A22" s="416"/>
      <c r="B22" s="417"/>
      <c r="C22" s="418" t="s">
        <v>573</v>
      </c>
      <c r="D22" s="418"/>
      <c r="E22" s="419" t="n">
        <v>20.88</v>
      </c>
      <c r="F22" s="420"/>
      <c r="G22" s="421"/>
      <c r="H22" s="422" t="s">
        <v>574</v>
      </c>
      <c r="J22" s="357"/>
    </row>
    <row r="23" customFormat="false" ht="12.75" hidden="false" customHeight="true" outlineLevel="0" collapsed="false">
      <c r="A23" s="416"/>
      <c r="B23" s="417"/>
      <c r="C23" s="418" t="s">
        <v>575</v>
      </c>
      <c r="D23" s="418"/>
      <c r="E23" s="419" t="n">
        <v>0</v>
      </c>
      <c r="F23" s="420"/>
      <c r="G23" s="421"/>
      <c r="H23" s="422" t="s">
        <v>576</v>
      </c>
      <c r="J23" s="357"/>
    </row>
    <row r="24" customFormat="false" ht="12.75" hidden="false" customHeight="true" outlineLevel="0" collapsed="false">
      <c r="A24" s="416"/>
      <c r="B24" s="417"/>
      <c r="C24" s="418" t="s">
        <v>577</v>
      </c>
      <c r="D24" s="418"/>
      <c r="E24" s="419" t="n">
        <v>6.15</v>
      </c>
      <c r="F24" s="420"/>
      <c r="G24" s="421"/>
      <c r="H24" s="422" t="s">
        <v>578</v>
      </c>
      <c r="J24" s="357"/>
    </row>
    <row r="25" customFormat="false" ht="12.75" hidden="false" customHeight="true" outlineLevel="0" collapsed="false">
      <c r="A25" s="416"/>
      <c r="B25" s="417"/>
      <c r="C25" s="418" t="s">
        <v>579</v>
      </c>
      <c r="D25" s="418"/>
      <c r="E25" s="419" t="n">
        <v>0</v>
      </c>
      <c r="F25" s="420"/>
      <c r="G25" s="421"/>
      <c r="H25" s="422" t="s">
        <v>580</v>
      </c>
      <c r="J25" s="357"/>
    </row>
    <row r="26" customFormat="false" ht="12.75" hidden="false" customHeight="true" outlineLevel="0" collapsed="false">
      <c r="A26" s="416"/>
      <c r="B26" s="417"/>
      <c r="C26" s="418" t="s">
        <v>581</v>
      </c>
      <c r="D26" s="418"/>
      <c r="E26" s="419" t="n">
        <v>72.8892</v>
      </c>
      <c r="F26" s="420"/>
      <c r="G26" s="421"/>
      <c r="H26" s="422" t="s">
        <v>582</v>
      </c>
      <c r="J26" s="357"/>
    </row>
    <row r="27" customFormat="false" ht="12.75" hidden="false" customHeight="true" outlineLevel="0" collapsed="false">
      <c r="A27" s="416"/>
      <c r="B27" s="417"/>
      <c r="C27" s="418" t="s">
        <v>583</v>
      </c>
      <c r="D27" s="418"/>
      <c r="E27" s="419" t="n">
        <v>0</v>
      </c>
      <c r="F27" s="420"/>
      <c r="G27" s="421"/>
      <c r="H27" s="422" t="s">
        <v>584</v>
      </c>
      <c r="J27" s="357"/>
    </row>
    <row r="28" customFormat="false" ht="12.75" hidden="false" customHeight="true" outlineLevel="0" collapsed="false">
      <c r="A28" s="416"/>
      <c r="B28" s="417"/>
      <c r="C28" s="418" t="s">
        <v>585</v>
      </c>
      <c r="D28" s="418"/>
      <c r="E28" s="419" t="n">
        <v>14.06</v>
      </c>
      <c r="F28" s="420"/>
      <c r="G28" s="421"/>
      <c r="H28" s="422" t="s">
        <v>586</v>
      </c>
      <c r="J28" s="357"/>
    </row>
    <row r="29" customFormat="false" ht="12.75" hidden="false" customHeight="true" outlineLevel="0" collapsed="false">
      <c r="A29" s="416"/>
      <c r="B29" s="417"/>
      <c r="C29" s="418" t="s">
        <v>587</v>
      </c>
      <c r="D29" s="418"/>
      <c r="E29" s="419" t="n">
        <v>0</v>
      </c>
      <c r="F29" s="420"/>
      <c r="G29" s="421"/>
      <c r="H29" s="422" t="s">
        <v>588</v>
      </c>
      <c r="J29" s="357"/>
    </row>
    <row r="30" customFormat="false" ht="12.75" hidden="false" customHeight="true" outlineLevel="0" collapsed="false">
      <c r="A30" s="416"/>
      <c r="B30" s="417"/>
      <c r="C30" s="418" t="s">
        <v>589</v>
      </c>
      <c r="D30" s="418"/>
      <c r="E30" s="419" t="n">
        <v>18.762</v>
      </c>
      <c r="F30" s="420"/>
      <c r="G30" s="421"/>
      <c r="H30" s="422" t="s">
        <v>590</v>
      </c>
      <c r="J30" s="357"/>
    </row>
    <row r="31" customFormat="false" ht="12.75" hidden="false" customHeight="true" outlineLevel="0" collapsed="false">
      <c r="A31" s="416"/>
      <c r="B31" s="417"/>
      <c r="C31" s="418" t="s">
        <v>591</v>
      </c>
      <c r="D31" s="418"/>
      <c r="E31" s="419" t="n">
        <v>0</v>
      </c>
      <c r="F31" s="420"/>
      <c r="G31" s="421"/>
      <c r="H31" s="422" t="s">
        <v>592</v>
      </c>
      <c r="J31" s="357"/>
    </row>
    <row r="32" customFormat="false" ht="12.75" hidden="false" customHeight="true" outlineLevel="0" collapsed="false">
      <c r="A32" s="416"/>
      <c r="B32" s="417"/>
      <c r="C32" s="418" t="s">
        <v>593</v>
      </c>
      <c r="D32" s="418"/>
      <c r="E32" s="419" t="n">
        <v>0</v>
      </c>
      <c r="F32" s="420"/>
      <c r="G32" s="421"/>
      <c r="H32" s="422" t="s">
        <v>594</v>
      </c>
      <c r="J32" s="357"/>
    </row>
    <row r="33" customFormat="false" ht="12.75" hidden="false" customHeight="true" outlineLevel="0" collapsed="false">
      <c r="A33" s="416"/>
      <c r="B33" s="417"/>
      <c r="C33" s="418" t="s">
        <v>595</v>
      </c>
      <c r="D33" s="418"/>
      <c r="E33" s="419" t="n">
        <v>1.68</v>
      </c>
      <c r="F33" s="420"/>
      <c r="G33" s="421"/>
      <c r="H33" s="422" t="s">
        <v>596</v>
      </c>
      <c r="J33" s="357"/>
    </row>
    <row r="34" customFormat="false" ht="12.75" hidden="false" customHeight="true" outlineLevel="0" collapsed="false">
      <c r="A34" s="416"/>
      <c r="B34" s="417"/>
      <c r="C34" s="418" t="s">
        <v>597</v>
      </c>
      <c r="D34" s="418"/>
      <c r="E34" s="419" t="n">
        <v>3.52</v>
      </c>
      <c r="F34" s="420"/>
      <c r="G34" s="421"/>
      <c r="H34" s="422" t="s">
        <v>598</v>
      </c>
      <c r="J34" s="357"/>
    </row>
    <row r="35" customFormat="false" ht="12.75" hidden="false" customHeight="true" outlineLevel="0" collapsed="false">
      <c r="A35" s="416"/>
      <c r="B35" s="417"/>
      <c r="C35" s="418" t="s">
        <v>561</v>
      </c>
      <c r="D35" s="418"/>
      <c r="E35" s="419" t="n">
        <v>0</v>
      </c>
      <c r="F35" s="420"/>
      <c r="G35" s="421"/>
      <c r="H35" s="422" t="s">
        <v>599</v>
      </c>
      <c r="J35" s="357"/>
    </row>
    <row r="36" customFormat="false" ht="12.75" hidden="false" customHeight="true" outlineLevel="0" collapsed="false">
      <c r="A36" s="416"/>
      <c r="B36" s="417"/>
      <c r="C36" s="418" t="s">
        <v>600</v>
      </c>
      <c r="D36" s="418"/>
      <c r="E36" s="419" t="n">
        <v>1.68</v>
      </c>
      <c r="F36" s="420"/>
      <c r="G36" s="421"/>
      <c r="H36" s="422" t="s">
        <v>601</v>
      </c>
      <c r="J36" s="357"/>
    </row>
    <row r="37" customFormat="false" ht="12.75" hidden="false" customHeight="true" outlineLevel="0" collapsed="false">
      <c r="A37" s="416"/>
      <c r="B37" s="417"/>
      <c r="C37" s="418" t="s">
        <v>602</v>
      </c>
      <c r="D37" s="418"/>
      <c r="E37" s="419" t="n">
        <v>1.32</v>
      </c>
      <c r="F37" s="420"/>
      <c r="G37" s="421"/>
      <c r="H37" s="422" t="s">
        <v>603</v>
      </c>
      <c r="J37" s="357"/>
    </row>
    <row r="38" customFormat="false" ht="12.75" hidden="false" customHeight="true" outlineLevel="0" collapsed="false">
      <c r="A38" s="416"/>
      <c r="B38" s="417"/>
      <c r="C38" s="418" t="s">
        <v>604</v>
      </c>
      <c r="D38" s="418"/>
      <c r="E38" s="419" t="n">
        <v>1.62</v>
      </c>
      <c r="F38" s="420"/>
      <c r="G38" s="421"/>
      <c r="H38" s="422" t="s">
        <v>605</v>
      </c>
      <c r="J38" s="357"/>
    </row>
    <row r="39" customFormat="false" ht="12.75" hidden="false" customHeight="true" outlineLevel="0" collapsed="false">
      <c r="A39" s="416"/>
      <c r="B39" s="417"/>
      <c r="C39" s="418" t="s">
        <v>575</v>
      </c>
      <c r="D39" s="418"/>
      <c r="E39" s="419" t="n">
        <v>0</v>
      </c>
      <c r="F39" s="420"/>
      <c r="G39" s="421"/>
      <c r="H39" s="422" t="s">
        <v>606</v>
      </c>
      <c r="J39" s="357"/>
    </row>
    <row r="40" customFormat="false" ht="12.75" hidden="false" customHeight="true" outlineLevel="0" collapsed="false">
      <c r="A40" s="416"/>
      <c r="B40" s="417"/>
      <c r="C40" s="418" t="s">
        <v>607</v>
      </c>
      <c r="D40" s="418"/>
      <c r="E40" s="419" t="n">
        <v>1.92</v>
      </c>
      <c r="F40" s="420"/>
      <c r="G40" s="421"/>
      <c r="H40" s="422" t="s">
        <v>608</v>
      </c>
      <c r="J40" s="357"/>
    </row>
    <row r="41" customFormat="false" ht="12.75" hidden="false" customHeight="true" outlineLevel="0" collapsed="false">
      <c r="A41" s="416"/>
      <c r="B41" s="417"/>
      <c r="C41" s="418" t="s">
        <v>609</v>
      </c>
      <c r="D41" s="418"/>
      <c r="E41" s="419" t="n">
        <v>1.74</v>
      </c>
      <c r="F41" s="420"/>
      <c r="G41" s="421"/>
      <c r="H41" s="422" t="s">
        <v>610</v>
      </c>
      <c r="J41" s="357"/>
    </row>
    <row r="42" customFormat="false" ht="12.75" hidden="false" customHeight="true" outlineLevel="0" collapsed="false">
      <c r="A42" s="416"/>
      <c r="B42" s="417"/>
      <c r="C42" s="418" t="s">
        <v>611</v>
      </c>
      <c r="D42" s="418"/>
      <c r="E42" s="419" t="n">
        <v>0.72</v>
      </c>
      <c r="F42" s="420"/>
      <c r="G42" s="421"/>
      <c r="H42" s="422" t="s">
        <v>612</v>
      </c>
      <c r="J42" s="357"/>
    </row>
    <row r="43" customFormat="false" ht="12.75" hidden="false" customHeight="true" outlineLevel="0" collapsed="false">
      <c r="A43" s="416"/>
      <c r="B43" s="417"/>
      <c r="C43" s="418" t="s">
        <v>613</v>
      </c>
      <c r="D43" s="418"/>
      <c r="E43" s="419" t="n">
        <v>0.96</v>
      </c>
      <c r="F43" s="420"/>
      <c r="G43" s="421"/>
      <c r="H43" s="422" t="s">
        <v>614</v>
      </c>
      <c r="J43" s="357"/>
    </row>
    <row r="44" customFormat="false" ht="12.75" hidden="false" customHeight="true" outlineLevel="0" collapsed="false">
      <c r="A44" s="416"/>
      <c r="B44" s="417"/>
      <c r="C44" s="418" t="s">
        <v>579</v>
      </c>
      <c r="D44" s="418"/>
      <c r="E44" s="419" t="n">
        <v>0</v>
      </c>
      <c r="F44" s="420"/>
      <c r="G44" s="421"/>
      <c r="H44" s="422" t="s">
        <v>615</v>
      </c>
      <c r="J44" s="357"/>
    </row>
    <row r="45" customFormat="false" ht="12.75" hidden="false" customHeight="true" outlineLevel="0" collapsed="false">
      <c r="A45" s="416"/>
      <c r="B45" s="417"/>
      <c r="C45" s="418" t="s">
        <v>616</v>
      </c>
      <c r="D45" s="418"/>
      <c r="E45" s="419" t="n">
        <v>1.92</v>
      </c>
      <c r="F45" s="420"/>
      <c r="G45" s="421"/>
      <c r="H45" s="422" t="s">
        <v>617</v>
      </c>
      <c r="J45" s="357"/>
    </row>
    <row r="46" customFormat="false" ht="12.75" hidden="false" customHeight="true" outlineLevel="0" collapsed="false">
      <c r="A46" s="416"/>
      <c r="B46" s="417"/>
      <c r="C46" s="418" t="s">
        <v>618</v>
      </c>
      <c r="D46" s="418"/>
      <c r="E46" s="419" t="n">
        <v>1.74</v>
      </c>
      <c r="F46" s="420"/>
      <c r="G46" s="421"/>
      <c r="H46" s="422" t="s">
        <v>619</v>
      </c>
      <c r="J46" s="357"/>
    </row>
    <row r="47" customFormat="false" ht="12.75" hidden="false" customHeight="true" outlineLevel="0" collapsed="false">
      <c r="A47" s="416"/>
      <c r="B47" s="417"/>
      <c r="C47" s="418" t="s">
        <v>620</v>
      </c>
      <c r="D47" s="418"/>
      <c r="E47" s="419" t="n">
        <v>4.4</v>
      </c>
      <c r="F47" s="420"/>
      <c r="G47" s="421"/>
      <c r="H47" s="422" t="s">
        <v>621</v>
      </c>
      <c r="J47" s="357"/>
    </row>
    <row r="48" customFormat="false" ht="12.75" hidden="false" customHeight="true" outlineLevel="0" collapsed="false">
      <c r="A48" s="416"/>
      <c r="B48" s="417"/>
      <c r="C48" s="418" t="s">
        <v>583</v>
      </c>
      <c r="D48" s="418"/>
      <c r="E48" s="419" t="n">
        <v>0</v>
      </c>
      <c r="F48" s="420"/>
      <c r="G48" s="421"/>
      <c r="H48" s="422" t="s">
        <v>622</v>
      </c>
      <c r="J48" s="357"/>
    </row>
    <row r="49" customFormat="false" ht="12.75" hidden="false" customHeight="true" outlineLevel="0" collapsed="false">
      <c r="A49" s="416"/>
      <c r="B49" s="417"/>
      <c r="C49" s="418" t="s">
        <v>623</v>
      </c>
      <c r="D49" s="418"/>
      <c r="E49" s="419" t="n">
        <v>0.96</v>
      </c>
      <c r="F49" s="420"/>
      <c r="G49" s="421"/>
      <c r="H49" s="422" t="s">
        <v>624</v>
      </c>
      <c r="J49" s="357"/>
    </row>
    <row r="50" customFormat="false" ht="12.75" hidden="false" customHeight="true" outlineLevel="0" collapsed="false">
      <c r="A50" s="416"/>
      <c r="B50" s="417"/>
      <c r="C50" s="449" t="s">
        <v>625</v>
      </c>
      <c r="D50" s="449"/>
      <c r="E50" s="450" t="n">
        <v>408.0272</v>
      </c>
      <c r="F50" s="420"/>
      <c r="G50" s="421"/>
      <c r="H50" s="422" t="s">
        <v>626</v>
      </c>
      <c r="J50" s="357"/>
    </row>
    <row r="51" customFormat="false" ht="12.75" hidden="false" customHeight="true" outlineLevel="0" collapsed="false">
      <c r="A51" s="416"/>
      <c r="B51" s="417"/>
      <c r="C51" s="451" t="s">
        <v>627</v>
      </c>
      <c r="D51" s="451"/>
      <c r="E51" s="452" t="n">
        <v>0</v>
      </c>
      <c r="F51" s="420"/>
      <c r="G51" s="421"/>
      <c r="H51" s="422" t="s">
        <v>628</v>
      </c>
      <c r="J51" s="357"/>
    </row>
    <row r="52" customFormat="false" ht="12.75" hidden="false" customHeight="true" outlineLevel="0" collapsed="false">
      <c r="A52" s="416"/>
      <c r="B52" s="417"/>
      <c r="C52" s="451" t="s">
        <v>629</v>
      </c>
      <c r="D52" s="451"/>
      <c r="E52" s="452" t="n">
        <v>18.4</v>
      </c>
      <c r="F52" s="420"/>
      <c r="G52" s="421"/>
      <c r="H52" s="422" t="s">
        <v>630</v>
      </c>
      <c r="J52" s="357"/>
    </row>
    <row r="53" customFormat="false" ht="12.75" hidden="false" customHeight="true" outlineLevel="0" collapsed="false">
      <c r="A53" s="416"/>
      <c r="B53" s="417"/>
      <c r="C53" s="451" t="s">
        <v>631</v>
      </c>
      <c r="D53" s="451"/>
      <c r="E53" s="452" t="n">
        <v>18.4</v>
      </c>
      <c r="F53" s="420"/>
      <c r="G53" s="421"/>
      <c r="H53" s="422" t="s">
        <v>632</v>
      </c>
      <c r="J53" s="357"/>
    </row>
    <row r="54" customFormat="false" ht="12.75" hidden="false" customHeight="true" outlineLevel="0" collapsed="false">
      <c r="A54" s="416"/>
      <c r="B54" s="417"/>
      <c r="C54" s="418" t="s">
        <v>633</v>
      </c>
      <c r="D54" s="418"/>
      <c r="E54" s="419" t="n">
        <v>41.4</v>
      </c>
      <c r="F54" s="420"/>
      <c r="G54" s="421"/>
      <c r="H54" s="422" t="s">
        <v>634</v>
      </c>
      <c r="J54" s="357"/>
    </row>
    <row r="55" customFormat="false" ht="12.75" hidden="false" customHeight="true" outlineLevel="0" collapsed="false">
      <c r="A55" s="416"/>
      <c r="B55" s="417"/>
      <c r="C55" s="418" t="s">
        <v>635</v>
      </c>
      <c r="D55" s="418"/>
      <c r="E55" s="419" t="n">
        <v>10.44</v>
      </c>
      <c r="F55" s="420"/>
      <c r="G55" s="421"/>
      <c r="H55" s="422" t="s">
        <v>636</v>
      </c>
      <c r="J55" s="357"/>
    </row>
    <row r="56" customFormat="false" ht="12.75" hidden="false" customHeight="true" outlineLevel="0" collapsed="false">
      <c r="A56" s="416"/>
      <c r="B56" s="417"/>
      <c r="C56" s="449" t="s">
        <v>625</v>
      </c>
      <c r="D56" s="449"/>
      <c r="E56" s="450" t="n">
        <v>51.84</v>
      </c>
      <c r="F56" s="420"/>
      <c r="G56" s="421"/>
      <c r="H56" s="422" t="s">
        <v>637</v>
      </c>
      <c r="J56" s="357"/>
    </row>
    <row r="57" customFormat="false" ht="12.75" hidden="false" customHeight="true" outlineLevel="0" collapsed="false">
      <c r="A57" s="416"/>
      <c r="B57" s="417"/>
      <c r="C57" s="418" t="s">
        <v>638</v>
      </c>
      <c r="D57" s="418"/>
      <c r="E57" s="419" t="n">
        <v>7.768</v>
      </c>
      <c r="F57" s="420"/>
      <c r="G57" s="421"/>
      <c r="H57" s="422" t="s">
        <v>639</v>
      </c>
      <c r="J57" s="357"/>
    </row>
    <row r="58" customFormat="false" ht="12.75" hidden="false" customHeight="true" outlineLevel="0" collapsed="false">
      <c r="A58" s="410" t="n">
        <v>4</v>
      </c>
      <c r="B58" s="411" t="s">
        <v>640</v>
      </c>
      <c r="C58" s="412" t="s">
        <v>641</v>
      </c>
      <c r="D58" s="413" t="s">
        <v>78</v>
      </c>
      <c r="E58" s="414" t="n">
        <v>467.64</v>
      </c>
      <c r="F58" s="414" t="n">
        <v>40</v>
      </c>
      <c r="G58" s="415" t="n">
        <f aca="false">E58*F58</f>
        <v>18705.6</v>
      </c>
      <c r="H58" s="422" t="s">
        <v>642</v>
      </c>
      <c r="J58" s="357"/>
    </row>
    <row r="59" customFormat="false" ht="12.75" hidden="false" customHeight="true" outlineLevel="0" collapsed="false">
      <c r="A59" s="410"/>
      <c r="B59" s="411"/>
      <c r="C59" s="412"/>
      <c r="D59" s="413"/>
      <c r="E59" s="414"/>
      <c r="F59" s="414"/>
      <c r="G59" s="415"/>
      <c r="H59" s="422"/>
      <c r="J59" s="357"/>
    </row>
    <row r="60" s="457" customFormat="true" ht="16.5" hidden="false" customHeight="true" outlineLevel="0" collapsed="false">
      <c r="A60" s="453" t="n">
        <v>5</v>
      </c>
      <c r="B60" s="454" t="s">
        <v>411</v>
      </c>
      <c r="C60" s="455" t="s">
        <v>412</v>
      </c>
      <c r="D60" s="413" t="s">
        <v>29</v>
      </c>
      <c r="E60" s="414" t="n">
        <v>989.979</v>
      </c>
      <c r="F60" s="414" t="n">
        <v>100</v>
      </c>
      <c r="G60" s="456" t="n">
        <f aca="false">E60*F60</f>
        <v>98997.9</v>
      </c>
      <c r="H60" s="422" t="s">
        <v>643</v>
      </c>
      <c r="J60" s="458"/>
    </row>
    <row r="61" customFormat="false" ht="12.75" hidden="false" customHeight="true" outlineLevel="0" collapsed="false">
      <c r="A61" s="416"/>
      <c r="B61" s="417"/>
      <c r="C61" s="418" t="s">
        <v>644</v>
      </c>
      <c r="D61" s="418"/>
      <c r="E61" s="419" t="n">
        <v>1020.075</v>
      </c>
      <c r="F61" s="420"/>
      <c r="G61" s="421"/>
      <c r="H61" s="422" t="s">
        <v>645</v>
      </c>
      <c r="J61" s="357"/>
    </row>
    <row r="62" customFormat="false" ht="12.75" hidden="false" customHeight="true" outlineLevel="0" collapsed="false">
      <c r="A62" s="416"/>
      <c r="B62" s="417"/>
      <c r="C62" s="418" t="s">
        <v>646</v>
      </c>
      <c r="D62" s="418"/>
      <c r="E62" s="419" t="n">
        <v>52.8</v>
      </c>
      <c r="F62" s="420"/>
      <c r="G62" s="421"/>
      <c r="H62" s="422" t="s">
        <v>647</v>
      </c>
      <c r="J62" s="357"/>
    </row>
    <row r="63" customFormat="false" ht="12.75" hidden="false" customHeight="true" outlineLevel="0" collapsed="false">
      <c r="A63" s="416"/>
      <c r="B63" s="417"/>
      <c r="C63" s="418" t="s">
        <v>648</v>
      </c>
      <c r="D63" s="418"/>
      <c r="E63" s="419" t="n">
        <v>-99.6</v>
      </c>
      <c r="F63" s="420"/>
      <c r="G63" s="421"/>
      <c r="H63" s="422" t="s">
        <v>649</v>
      </c>
      <c r="J63" s="357"/>
    </row>
    <row r="64" customFormat="false" ht="12.75" hidden="false" customHeight="true" outlineLevel="0" collapsed="false">
      <c r="A64" s="416"/>
      <c r="B64" s="417"/>
      <c r="C64" s="418" t="s">
        <v>650</v>
      </c>
      <c r="D64" s="418"/>
      <c r="E64" s="419" t="n">
        <v>16.704</v>
      </c>
      <c r="F64" s="420"/>
      <c r="G64" s="421"/>
      <c r="H64" s="422" t="s">
        <v>651</v>
      </c>
      <c r="J64" s="357"/>
    </row>
    <row r="65" customFormat="false" ht="12.75" hidden="false" customHeight="true" outlineLevel="0" collapsed="false">
      <c r="A65" s="410" t="n">
        <v>6</v>
      </c>
      <c r="B65" s="411" t="s">
        <v>416</v>
      </c>
      <c r="C65" s="412" t="s">
        <v>417</v>
      </c>
      <c r="D65" s="413" t="s">
        <v>29</v>
      </c>
      <c r="E65" s="414" t="n">
        <v>989.98</v>
      </c>
      <c r="F65" s="414" t="n">
        <v>50</v>
      </c>
      <c r="G65" s="415" t="n">
        <f aca="false">E65*F65</f>
        <v>49499</v>
      </c>
      <c r="H65" s="422" t="s">
        <v>652</v>
      </c>
      <c r="J65" s="357"/>
    </row>
    <row r="66" customFormat="false" ht="12.75" hidden="false" customHeight="true" outlineLevel="0" collapsed="false">
      <c r="A66" s="410" t="n">
        <v>7</v>
      </c>
      <c r="B66" s="411" t="s">
        <v>419</v>
      </c>
      <c r="C66" s="412" t="s">
        <v>420</v>
      </c>
      <c r="D66" s="413" t="s">
        <v>78</v>
      </c>
      <c r="E66" s="414" t="n">
        <v>146.1</v>
      </c>
      <c r="F66" s="414" t="n">
        <v>40</v>
      </c>
      <c r="G66" s="415" t="n">
        <f aca="false">E66*F66</f>
        <v>5844</v>
      </c>
      <c r="H66" s="422" t="s">
        <v>625</v>
      </c>
      <c r="J66" s="357"/>
    </row>
    <row r="67" customFormat="false" ht="12.75" hidden="false" customHeight="true" outlineLevel="0" collapsed="false">
      <c r="A67" s="416"/>
      <c r="B67" s="417"/>
      <c r="C67" s="418" t="s">
        <v>653</v>
      </c>
      <c r="D67" s="418"/>
      <c r="E67" s="419" t="n">
        <v>146.1</v>
      </c>
      <c r="F67" s="420"/>
      <c r="G67" s="421"/>
      <c r="H67" s="422" t="s">
        <v>627</v>
      </c>
      <c r="J67" s="357"/>
    </row>
    <row r="68" customFormat="false" ht="12.75" hidden="false" customHeight="true" outlineLevel="0" collapsed="false">
      <c r="A68" s="410" t="n">
        <v>8</v>
      </c>
      <c r="B68" s="411" t="s">
        <v>422</v>
      </c>
      <c r="C68" s="412" t="s">
        <v>423</v>
      </c>
      <c r="D68" s="413" t="s">
        <v>78</v>
      </c>
      <c r="E68" s="414" t="n">
        <f aca="false">E69</f>
        <v>278.42</v>
      </c>
      <c r="F68" s="414" t="n">
        <v>40</v>
      </c>
      <c r="G68" s="415" t="n">
        <f aca="false">E68*F68</f>
        <v>11136.8</v>
      </c>
      <c r="H68" s="422" t="s">
        <v>654</v>
      </c>
      <c r="J68" s="357"/>
    </row>
    <row r="69" customFormat="false" ht="12.75" hidden="false" customHeight="true" outlineLevel="0" collapsed="false">
      <c r="A69" s="416"/>
      <c r="B69" s="417"/>
      <c r="C69" s="418" t="s">
        <v>655</v>
      </c>
      <c r="D69" s="418"/>
      <c r="E69" s="419" t="n">
        <v>278.42</v>
      </c>
      <c r="F69" s="420"/>
      <c r="G69" s="421"/>
      <c r="H69" s="422" t="s">
        <v>631</v>
      </c>
      <c r="J69" s="357"/>
    </row>
    <row r="70" customFormat="false" ht="12.75" hidden="false" customHeight="true" outlineLevel="0" collapsed="false">
      <c r="A70" s="410" t="n">
        <v>9</v>
      </c>
      <c r="B70" s="411" t="s">
        <v>427</v>
      </c>
      <c r="C70" s="412" t="s">
        <v>428</v>
      </c>
      <c r="D70" s="413" t="s">
        <v>78</v>
      </c>
      <c r="E70" s="414" t="n">
        <v>238.58</v>
      </c>
      <c r="F70" s="414" t="n">
        <v>127</v>
      </c>
      <c r="G70" s="415" t="n">
        <f aca="false">E70*F70</f>
        <v>30299.66</v>
      </c>
      <c r="H70" s="422" t="s">
        <v>656</v>
      </c>
      <c r="J70" s="357"/>
    </row>
    <row r="71" customFormat="false" ht="12.75" hidden="false" customHeight="true" outlineLevel="0" collapsed="false">
      <c r="A71" s="416"/>
      <c r="B71" s="417"/>
      <c r="C71" s="418" t="s">
        <v>657</v>
      </c>
      <c r="D71" s="418"/>
      <c r="E71" s="419" t="n">
        <v>238.58</v>
      </c>
      <c r="F71" s="420"/>
      <c r="G71" s="421"/>
      <c r="H71" s="422" t="s">
        <v>658</v>
      </c>
      <c r="J71" s="357"/>
    </row>
    <row r="72" customFormat="false" ht="12.75" hidden="false" customHeight="true" outlineLevel="0" collapsed="false">
      <c r="A72" s="410" t="n">
        <v>10</v>
      </c>
      <c r="B72" s="423" t="s">
        <v>431</v>
      </c>
      <c r="C72" s="412" t="s">
        <v>659</v>
      </c>
      <c r="D72" s="413" t="s">
        <v>78</v>
      </c>
      <c r="E72" s="414" t="n">
        <f aca="false">E73</f>
        <v>1192.9</v>
      </c>
      <c r="F72" s="414" t="n">
        <v>12.7</v>
      </c>
      <c r="G72" s="415" t="n">
        <f aca="false">E72*F72</f>
        <v>15149.83</v>
      </c>
      <c r="H72" s="422" t="s">
        <v>660</v>
      </c>
      <c r="J72" s="357"/>
    </row>
    <row r="73" customFormat="false" ht="12.75" hidden="false" customHeight="true" outlineLevel="0" collapsed="false">
      <c r="A73" s="416"/>
      <c r="B73" s="417"/>
      <c r="C73" s="418" t="s">
        <v>661</v>
      </c>
      <c r="D73" s="418"/>
      <c r="E73" s="419" t="n">
        <f aca="false">E70*5</f>
        <v>1192.9</v>
      </c>
      <c r="F73" s="420"/>
      <c r="G73" s="421"/>
      <c r="H73" s="422" t="s">
        <v>625</v>
      </c>
      <c r="J73" s="357"/>
    </row>
    <row r="74" customFormat="false" ht="12.75" hidden="false" customHeight="true" outlineLevel="0" collapsed="false">
      <c r="A74" s="410" t="n">
        <v>11</v>
      </c>
      <c r="B74" s="459" t="s">
        <v>435</v>
      </c>
      <c r="C74" s="412" t="s">
        <v>436</v>
      </c>
      <c r="D74" s="413" t="s">
        <v>78</v>
      </c>
      <c r="E74" s="414" t="n">
        <f aca="false">E75</f>
        <v>278.42</v>
      </c>
      <c r="F74" s="414" t="n">
        <v>40</v>
      </c>
      <c r="G74" s="415" t="n">
        <f aca="false">E74*F74</f>
        <v>11136.8</v>
      </c>
      <c r="H74" s="422" t="s">
        <v>662</v>
      </c>
      <c r="J74" s="357"/>
    </row>
    <row r="75" customFormat="false" ht="12.75" hidden="false" customHeight="true" outlineLevel="0" collapsed="false">
      <c r="A75" s="416"/>
      <c r="B75" s="417"/>
      <c r="C75" s="418" t="s">
        <v>655</v>
      </c>
      <c r="D75" s="418"/>
      <c r="E75" s="419" t="n">
        <f aca="false">E69</f>
        <v>278.42</v>
      </c>
      <c r="F75" s="420"/>
      <c r="G75" s="421"/>
      <c r="J75" s="357" t="n">
        <v>2</v>
      </c>
      <c r="V75" s="339" t="n">
        <v>1</v>
      </c>
      <c r="W75" s="339" t="n">
        <v>1</v>
      </c>
      <c r="X75" s="339" t="n">
        <v>1</v>
      </c>
      <c r="AU75" s="339" t="n">
        <v>1</v>
      </c>
      <c r="AV75" s="339" t="n">
        <f aca="false">IF(AU75=1,G75,0)</f>
        <v>0</v>
      </c>
      <c r="AW75" s="339" t="n">
        <f aca="false">IF(AU75=2,G75,0)</f>
        <v>0</v>
      </c>
      <c r="AX75" s="339" t="n">
        <f aca="false">IF(AU75=3,G75,0)</f>
        <v>0</v>
      </c>
      <c r="AY75" s="339" t="n">
        <f aca="false">IF(AU75=4,G75,0)</f>
        <v>0</v>
      </c>
      <c r="AZ75" s="339" t="n">
        <f aca="false">IF(AU75=5,G75,0)</f>
        <v>0</v>
      </c>
      <c r="BV75" s="357" t="n">
        <v>1</v>
      </c>
      <c r="BW75" s="357" t="n">
        <v>1</v>
      </c>
      <c r="CU75" s="339" t="n">
        <v>0</v>
      </c>
    </row>
    <row r="76" customFormat="false" ht="12.75" hidden="false" customHeight="false" outlineLevel="0" collapsed="false">
      <c r="A76" s="410" t="n">
        <v>12</v>
      </c>
      <c r="B76" s="411" t="s">
        <v>439</v>
      </c>
      <c r="C76" s="412" t="s">
        <v>440</v>
      </c>
      <c r="D76" s="413" t="s">
        <v>78</v>
      </c>
      <c r="E76" s="414" t="n">
        <f aca="false">E77</f>
        <v>238.58</v>
      </c>
      <c r="F76" s="414" t="n">
        <v>15</v>
      </c>
      <c r="G76" s="415" t="n">
        <f aca="false">E76*F76</f>
        <v>3578.7</v>
      </c>
      <c r="J76" s="357" t="n">
        <v>2</v>
      </c>
      <c r="V76" s="339" t="n">
        <v>1</v>
      </c>
      <c r="W76" s="339" t="n">
        <v>1</v>
      </c>
      <c r="X76" s="339" t="n">
        <v>1</v>
      </c>
      <c r="AU76" s="339" t="n">
        <v>1</v>
      </c>
      <c r="AV76" s="339" t="n">
        <f aca="false">IF(AU76=1,G76,0)</f>
        <v>3578.7</v>
      </c>
      <c r="AW76" s="339" t="n">
        <f aca="false">IF(AU76=2,G76,0)</f>
        <v>0</v>
      </c>
      <c r="AX76" s="339" t="n">
        <f aca="false">IF(AU76=3,G76,0)</f>
        <v>0</v>
      </c>
      <c r="AY76" s="339" t="n">
        <f aca="false">IF(AU76=4,G76,0)</f>
        <v>0</v>
      </c>
      <c r="AZ76" s="339" t="n">
        <f aca="false">IF(AU76=5,G76,0)</f>
        <v>0</v>
      </c>
      <c r="BV76" s="357" t="n">
        <v>1</v>
      </c>
      <c r="BW76" s="357" t="n">
        <v>1</v>
      </c>
      <c r="CU76" s="339" t="n">
        <v>0</v>
      </c>
    </row>
    <row r="77" customFormat="false" ht="12.75" hidden="false" customHeight="true" outlineLevel="0" collapsed="false">
      <c r="A77" s="416"/>
      <c r="B77" s="417"/>
      <c r="C77" s="418" t="s">
        <v>663</v>
      </c>
      <c r="D77" s="418"/>
      <c r="E77" s="419" t="n">
        <v>238.58</v>
      </c>
      <c r="F77" s="420"/>
      <c r="G77" s="421"/>
      <c r="J77" s="357" t="n">
        <v>2</v>
      </c>
      <c r="V77" s="339" t="n">
        <v>1</v>
      </c>
      <c r="W77" s="339" t="n">
        <v>1</v>
      </c>
      <c r="X77" s="339" t="n">
        <v>1</v>
      </c>
      <c r="AU77" s="339" t="n">
        <v>1</v>
      </c>
      <c r="AV77" s="339" t="n">
        <f aca="false">IF(AU77=1,G77,0)</f>
        <v>0</v>
      </c>
      <c r="AW77" s="339" t="n">
        <f aca="false">IF(AU77=2,G77,0)</f>
        <v>0</v>
      </c>
      <c r="AX77" s="339" t="n">
        <f aca="false">IF(AU77=3,G77,0)</f>
        <v>0</v>
      </c>
      <c r="AY77" s="339" t="n">
        <f aca="false">IF(AU77=4,G77,0)</f>
        <v>0</v>
      </c>
      <c r="AZ77" s="339" t="n">
        <f aca="false">IF(AU77=5,G77,0)</f>
        <v>0</v>
      </c>
      <c r="BV77" s="357" t="n">
        <v>1</v>
      </c>
      <c r="BW77" s="357" t="n">
        <v>1</v>
      </c>
      <c r="CU77" s="339" t="n">
        <v>0.00099</v>
      </c>
    </row>
    <row r="78" customFormat="false" ht="12.75" hidden="false" customHeight="true" outlineLevel="0" collapsed="false">
      <c r="A78" s="410" t="n">
        <v>13</v>
      </c>
      <c r="B78" s="459" t="s">
        <v>444</v>
      </c>
      <c r="C78" s="412" t="s">
        <v>445</v>
      </c>
      <c r="D78" s="413" t="s">
        <v>78</v>
      </c>
      <c r="E78" s="414" t="n">
        <f aca="false">E77</f>
        <v>238.58</v>
      </c>
      <c r="F78" s="414" t="n">
        <v>352</v>
      </c>
      <c r="G78" s="415" t="n">
        <f aca="false">E78*F78</f>
        <v>83980.16</v>
      </c>
      <c r="H78" s="422" t="s">
        <v>664</v>
      </c>
      <c r="J78" s="357"/>
    </row>
    <row r="79" customFormat="false" ht="12.75" hidden="false" customHeight="true" outlineLevel="0" collapsed="false">
      <c r="A79" s="410" t="n">
        <v>14</v>
      </c>
      <c r="B79" s="411" t="s">
        <v>447</v>
      </c>
      <c r="C79" s="412" t="s">
        <v>448</v>
      </c>
      <c r="D79" s="413" t="s">
        <v>78</v>
      </c>
      <c r="E79" s="414" t="n">
        <v>278.4201</v>
      </c>
      <c r="F79" s="414" t="n">
        <v>100</v>
      </c>
      <c r="G79" s="415" t="n">
        <f aca="false">E79*F79</f>
        <v>27842.01</v>
      </c>
      <c r="H79" s="422" t="s">
        <v>665</v>
      </c>
      <c r="J79" s="357"/>
    </row>
    <row r="80" customFormat="false" ht="12.75" hidden="false" customHeight="true" outlineLevel="0" collapsed="false">
      <c r="A80" s="416"/>
      <c r="B80" s="417"/>
      <c r="C80" s="418" t="s">
        <v>666</v>
      </c>
      <c r="D80" s="418"/>
      <c r="E80" s="419" t="n">
        <v>415.8</v>
      </c>
      <c r="F80" s="420"/>
      <c r="G80" s="421"/>
      <c r="J80" s="357" t="n">
        <v>2</v>
      </c>
      <c r="V80" s="339" t="n">
        <v>1</v>
      </c>
      <c r="W80" s="339" t="n">
        <v>1</v>
      </c>
      <c r="X80" s="339" t="n">
        <v>1</v>
      </c>
      <c r="AU80" s="339" t="n">
        <v>1</v>
      </c>
      <c r="AV80" s="339" t="n">
        <f aca="false">IF(AU80=1,G80,0)</f>
        <v>0</v>
      </c>
      <c r="AW80" s="339" t="n">
        <f aca="false">IF(AU80=2,G80,0)</f>
        <v>0</v>
      </c>
      <c r="AX80" s="339" t="n">
        <f aca="false">IF(AU80=3,G80,0)</f>
        <v>0</v>
      </c>
      <c r="AY80" s="339" t="n">
        <f aca="false">IF(AU80=4,G80,0)</f>
        <v>0</v>
      </c>
      <c r="AZ80" s="339" t="n">
        <f aca="false">IF(AU80=5,G80,0)</f>
        <v>0</v>
      </c>
      <c r="BV80" s="357" t="n">
        <v>1</v>
      </c>
      <c r="BW80" s="357" t="n">
        <v>1</v>
      </c>
      <c r="CU80" s="339" t="n">
        <v>0.00086</v>
      </c>
    </row>
    <row r="81" customFormat="false" ht="12.75" hidden="false" customHeight="true" outlineLevel="0" collapsed="false">
      <c r="A81" s="416"/>
      <c r="B81" s="417"/>
      <c r="C81" s="418" t="s">
        <v>667</v>
      </c>
      <c r="D81" s="418"/>
      <c r="E81" s="419" t="n">
        <v>-177.59</v>
      </c>
      <c r="F81" s="420"/>
      <c r="G81" s="421"/>
      <c r="H81" s="422" t="s">
        <v>668</v>
      </c>
      <c r="J81" s="357"/>
    </row>
    <row r="82" customFormat="false" ht="12.75" hidden="false" customHeight="true" outlineLevel="0" collapsed="false">
      <c r="A82" s="416"/>
      <c r="B82" s="417"/>
      <c r="C82" s="418" t="s">
        <v>669</v>
      </c>
      <c r="D82" s="418"/>
      <c r="E82" s="419" t="n">
        <v>-0.999</v>
      </c>
      <c r="F82" s="420"/>
      <c r="G82" s="421"/>
      <c r="J82" s="357" t="n">
        <v>1</v>
      </c>
    </row>
    <row r="83" customFormat="false" ht="12.75" hidden="false" customHeight="true" outlineLevel="0" collapsed="false">
      <c r="A83" s="416"/>
      <c r="B83" s="417"/>
      <c r="C83" s="418" t="s">
        <v>670</v>
      </c>
      <c r="D83" s="418"/>
      <c r="E83" s="419" t="n">
        <v>37.789</v>
      </c>
      <c r="F83" s="420"/>
      <c r="G83" s="421"/>
      <c r="J83" s="357" t="n">
        <v>2</v>
      </c>
      <c r="V83" s="339" t="n">
        <v>1</v>
      </c>
      <c r="W83" s="339" t="n">
        <v>0</v>
      </c>
      <c r="X83" s="339" t="n">
        <v>0</v>
      </c>
      <c r="AU83" s="339" t="n">
        <v>1</v>
      </c>
      <c r="AV83" s="339" t="n">
        <f aca="false">IF(AU83=1,G83,0)</f>
        <v>0</v>
      </c>
      <c r="AW83" s="339" t="n">
        <f aca="false">IF(AU83=2,G83,0)</f>
        <v>0</v>
      </c>
      <c r="AX83" s="339" t="n">
        <f aca="false">IF(AU83=3,G83,0)</f>
        <v>0</v>
      </c>
      <c r="AY83" s="339" t="n">
        <f aca="false">IF(AU83=4,G83,0)</f>
        <v>0</v>
      </c>
      <c r="AZ83" s="339" t="n">
        <f aca="false">IF(AU83=5,G83,0)</f>
        <v>0</v>
      </c>
      <c r="BV83" s="357" t="n">
        <v>1</v>
      </c>
      <c r="BW83" s="357" t="n">
        <v>0</v>
      </c>
      <c r="CU83" s="339" t="n">
        <v>1.1322</v>
      </c>
    </row>
    <row r="84" customFormat="false" ht="12.75" hidden="false" customHeight="true" outlineLevel="0" collapsed="false">
      <c r="A84" s="416"/>
      <c r="B84" s="417"/>
      <c r="C84" s="418" t="s">
        <v>671</v>
      </c>
      <c r="D84" s="418"/>
      <c r="E84" s="419" t="n">
        <v>2.2</v>
      </c>
      <c r="F84" s="420"/>
      <c r="G84" s="421"/>
      <c r="H84" s="422" t="s">
        <v>672</v>
      </c>
      <c r="J84" s="357"/>
    </row>
    <row r="85" customFormat="false" ht="12.75" hidden="false" customHeight="true" outlineLevel="0" collapsed="false">
      <c r="A85" s="416"/>
      <c r="B85" s="417"/>
      <c r="C85" s="418" t="s">
        <v>673</v>
      </c>
      <c r="D85" s="418"/>
      <c r="E85" s="419" t="n">
        <v>1.2201</v>
      </c>
      <c r="F85" s="420"/>
      <c r="G85" s="421"/>
      <c r="H85" s="422" t="s">
        <v>674</v>
      </c>
      <c r="J85" s="357"/>
    </row>
    <row r="86" customFormat="false" ht="22.5" hidden="false" customHeight="false" outlineLevel="0" collapsed="false">
      <c r="A86" s="410" t="n">
        <v>15</v>
      </c>
      <c r="B86" s="411" t="s">
        <v>453</v>
      </c>
      <c r="C86" s="412" t="s">
        <v>675</v>
      </c>
      <c r="D86" s="413" t="s">
        <v>78</v>
      </c>
      <c r="E86" s="414" t="n">
        <v>138.8355</v>
      </c>
      <c r="F86" s="414" t="n">
        <v>1025</v>
      </c>
      <c r="G86" s="415" t="n">
        <f aca="false">E86*F86</f>
        <v>142306.3875</v>
      </c>
      <c r="J86" s="357" t="n">
        <v>2</v>
      </c>
      <c r="V86" s="339" t="n">
        <v>1</v>
      </c>
      <c r="W86" s="339" t="n">
        <v>1</v>
      </c>
      <c r="X86" s="339" t="n">
        <v>1</v>
      </c>
      <c r="AU86" s="339" t="n">
        <v>1</v>
      </c>
      <c r="AV86" s="339" t="n">
        <f aca="false">IF(AU86=1,G86,0)</f>
        <v>142306.3875</v>
      </c>
      <c r="AW86" s="339" t="n">
        <f aca="false">IF(AU86=2,G86,0)</f>
        <v>0</v>
      </c>
      <c r="AX86" s="339" t="n">
        <f aca="false">IF(AU86=3,G86,0)</f>
        <v>0</v>
      </c>
      <c r="AY86" s="339" t="n">
        <f aca="false">IF(AU86=4,G86,0)</f>
        <v>0</v>
      </c>
      <c r="AZ86" s="339" t="n">
        <f aca="false">IF(AU86=5,G86,0)</f>
        <v>0</v>
      </c>
      <c r="BV86" s="357" t="n">
        <v>1</v>
      </c>
      <c r="BW86" s="357" t="n">
        <v>1</v>
      </c>
      <c r="CU86" s="339" t="n">
        <v>1.89077</v>
      </c>
    </row>
    <row r="87" customFormat="false" ht="19.5" hidden="false" customHeight="true" outlineLevel="0" collapsed="false">
      <c r="A87" s="416"/>
      <c r="B87" s="417"/>
      <c r="C87" s="418" t="s">
        <v>676</v>
      </c>
      <c r="D87" s="418"/>
      <c r="E87" s="419" t="n">
        <v>151.52</v>
      </c>
      <c r="F87" s="420"/>
      <c r="G87" s="421"/>
      <c r="H87" s="422" t="s">
        <v>677</v>
      </c>
      <c r="J87" s="357"/>
    </row>
    <row r="88" customFormat="false" ht="19.5" hidden="false" customHeight="true" outlineLevel="0" collapsed="false">
      <c r="A88" s="416"/>
      <c r="B88" s="417"/>
      <c r="C88" s="418" t="s">
        <v>678</v>
      </c>
      <c r="D88" s="418"/>
      <c r="E88" s="419" t="n">
        <v>-11.5393</v>
      </c>
      <c r="F88" s="420"/>
      <c r="G88" s="421"/>
      <c r="H88" s="422" t="s">
        <v>679</v>
      </c>
      <c r="J88" s="357"/>
    </row>
    <row r="89" customFormat="false" ht="19.5" hidden="false" customHeight="true" outlineLevel="0" collapsed="false">
      <c r="A89" s="416"/>
      <c r="B89" s="417"/>
      <c r="C89" s="418" t="s">
        <v>680</v>
      </c>
      <c r="D89" s="418"/>
      <c r="E89" s="419" t="n">
        <v>-1.1452</v>
      </c>
      <c r="F89" s="420"/>
      <c r="G89" s="421"/>
      <c r="H89" s="422" t="s">
        <v>681</v>
      </c>
      <c r="J89" s="357"/>
    </row>
    <row r="90" customFormat="false" ht="19.5" hidden="false" customHeight="true" outlineLevel="0" collapsed="false">
      <c r="A90" s="410" t="n">
        <v>16</v>
      </c>
      <c r="B90" s="411" t="s">
        <v>682</v>
      </c>
      <c r="C90" s="412" t="s">
        <v>683</v>
      </c>
      <c r="D90" s="413" t="s">
        <v>78</v>
      </c>
      <c r="E90" s="414" t="n">
        <v>17.5498</v>
      </c>
      <c r="F90" s="414" t="n">
        <v>150</v>
      </c>
      <c r="G90" s="415" t="n">
        <f aca="false">E90*F90</f>
        <v>2632.47</v>
      </c>
      <c r="H90" s="422" t="s">
        <v>684</v>
      </c>
      <c r="J90" s="357"/>
    </row>
    <row r="91" customFormat="false" ht="12.75" hidden="false" customHeight="true" outlineLevel="0" collapsed="false">
      <c r="A91" s="416"/>
      <c r="B91" s="417"/>
      <c r="C91" s="418" t="s">
        <v>685</v>
      </c>
      <c r="D91" s="418"/>
      <c r="E91" s="419" t="n">
        <v>0</v>
      </c>
      <c r="F91" s="420"/>
      <c r="G91" s="421"/>
      <c r="J91" s="357" t="n">
        <v>1</v>
      </c>
    </row>
    <row r="92" customFormat="false" ht="12.75" hidden="false" customHeight="true" outlineLevel="0" collapsed="false">
      <c r="A92" s="416"/>
      <c r="B92" s="417"/>
      <c r="C92" s="418" t="s">
        <v>686</v>
      </c>
      <c r="D92" s="418"/>
      <c r="E92" s="419" t="n">
        <v>10.992</v>
      </c>
      <c r="F92" s="420"/>
      <c r="G92" s="421"/>
      <c r="J92" s="357" t="n">
        <v>2</v>
      </c>
      <c r="V92" s="339" t="n">
        <v>1</v>
      </c>
      <c r="W92" s="339" t="n">
        <v>1</v>
      </c>
      <c r="X92" s="339" t="n">
        <v>1</v>
      </c>
      <c r="AU92" s="339" t="n">
        <v>1</v>
      </c>
      <c r="AV92" s="339" t="n">
        <f aca="false">IF(AU92=1,G92,0)</f>
        <v>0</v>
      </c>
      <c r="AW92" s="339" t="n">
        <f aca="false">IF(AU92=2,G92,0)</f>
        <v>0</v>
      </c>
      <c r="AX92" s="339" t="n">
        <f aca="false">IF(AU92=3,G92,0)</f>
        <v>0</v>
      </c>
      <c r="AY92" s="339" t="n">
        <f aca="false">IF(AU92=4,G92,0)</f>
        <v>0</v>
      </c>
      <c r="AZ92" s="339" t="n">
        <f aca="false">IF(AU92=5,G92,0)</f>
        <v>0</v>
      </c>
      <c r="BV92" s="357" t="n">
        <v>1</v>
      </c>
      <c r="BW92" s="357" t="n">
        <v>1</v>
      </c>
      <c r="CU92" s="339" t="n">
        <v>0</v>
      </c>
    </row>
    <row r="93" customFormat="false" ht="12.75" hidden="false" customHeight="true" outlineLevel="0" collapsed="false">
      <c r="A93" s="416"/>
      <c r="B93" s="417"/>
      <c r="C93" s="418" t="s">
        <v>687</v>
      </c>
      <c r="D93" s="418"/>
      <c r="E93" s="419" t="n">
        <v>6.5578</v>
      </c>
      <c r="F93" s="420"/>
      <c r="G93" s="421"/>
      <c r="H93" s="422" t="s">
        <v>688</v>
      </c>
      <c r="J93" s="357"/>
    </row>
    <row r="94" customFormat="false" ht="12.75" hidden="false" customHeight="false" outlineLevel="0" collapsed="false">
      <c r="A94" s="410" t="n">
        <v>17</v>
      </c>
      <c r="B94" s="411" t="s">
        <v>457</v>
      </c>
      <c r="C94" s="412" t="s">
        <v>458</v>
      </c>
      <c r="D94" s="413" t="s">
        <v>29</v>
      </c>
      <c r="E94" s="414" t="n">
        <v>429.65</v>
      </c>
      <c r="F94" s="414" t="n">
        <v>17</v>
      </c>
      <c r="G94" s="415" t="n">
        <f aca="false">E94*F94</f>
        <v>7304.05</v>
      </c>
      <c r="J94" s="357" t="n">
        <v>2</v>
      </c>
      <c r="V94" s="339" t="n">
        <v>1</v>
      </c>
      <c r="W94" s="339" t="n">
        <v>1</v>
      </c>
      <c r="X94" s="339" t="n">
        <v>1</v>
      </c>
      <c r="AU94" s="339" t="n">
        <v>1</v>
      </c>
      <c r="AV94" s="339" t="n">
        <f aca="false">IF(AU94=1,G94,0)</f>
        <v>7304.05</v>
      </c>
      <c r="AW94" s="339" t="n">
        <f aca="false">IF(AU94=2,G94,0)</f>
        <v>0</v>
      </c>
      <c r="AX94" s="339" t="n">
        <f aca="false">IF(AU94=3,G94,0)</f>
        <v>0</v>
      </c>
      <c r="AY94" s="339" t="n">
        <f aca="false">IF(AU94=4,G94,0)</f>
        <v>0</v>
      </c>
      <c r="AZ94" s="339" t="n">
        <f aca="false">IF(AU94=5,G94,0)</f>
        <v>0</v>
      </c>
      <c r="BV94" s="357" t="n">
        <v>1</v>
      </c>
      <c r="BW94" s="357" t="n">
        <v>1</v>
      </c>
      <c r="CU94" s="339" t="n">
        <v>2E-005</v>
      </c>
    </row>
    <row r="95" customFormat="false" ht="12.75" hidden="false" customHeight="true" outlineLevel="0" collapsed="false">
      <c r="A95" s="416"/>
      <c r="B95" s="417"/>
      <c r="C95" s="418" t="s">
        <v>689</v>
      </c>
      <c r="D95" s="418"/>
      <c r="E95" s="419" t="n">
        <v>429.65</v>
      </c>
      <c r="F95" s="420"/>
      <c r="G95" s="421"/>
      <c r="H95" s="422" t="s">
        <v>690</v>
      </c>
      <c r="J95" s="357"/>
    </row>
    <row r="96" customFormat="false" ht="12.75" hidden="false" customHeight="true" outlineLevel="0" collapsed="false">
      <c r="A96" s="410" t="n">
        <v>18</v>
      </c>
      <c r="B96" s="411" t="s">
        <v>461</v>
      </c>
      <c r="C96" s="412" t="s">
        <v>462</v>
      </c>
      <c r="D96" s="413" t="s">
        <v>29</v>
      </c>
      <c r="E96" s="414" t="n">
        <v>441.97</v>
      </c>
      <c r="F96" s="414" t="n">
        <v>17</v>
      </c>
      <c r="G96" s="415" t="n">
        <f aca="false">E96*F96</f>
        <v>7513.49</v>
      </c>
      <c r="H96" s="422" t="s">
        <v>691</v>
      </c>
      <c r="J96" s="357"/>
    </row>
    <row r="97" customFormat="false" ht="12.75" hidden="false" customHeight="true" outlineLevel="0" collapsed="false">
      <c r="A97" s="416"/>
      <c r="B97" s="417"/>
      <c r="C97" s="418" t="s">
        <v>692</v>
      </c>
      <c r="D97" s="418"/>
      <c r="E97" s="419" t="n">
        <v>441.97</v>
      </c>
      <c r="F97" s="420"/>
      <c r="G97" s="421"/>
      <c r="H97" s="422" t="s">
        <v>693</v>
      </c>
      <c r="J97" s="357"/>
    </row>
    <row r="98" customFormat="false" ht="12.75" hidden="false" customHeight="true" outlineLevel="0" collapsed="false">
      <c r="A98" s="410" t="n">
        <v>19</v>
      </c>
      <c r="B98" s="411" t="s">
        <v>694</v>
      </c>
      <c r="C98" s="412" t="s">
        <v>695</v>
      </c>
      <c r="D98" s="413" t="s">
        <v>696</v>
      </c>
      <c r="E98" s="414" t="n">
        <v>32.8185</v>
      </c>
      <c r="F98" s="414" t="n">
        <v>500</v>
      </c>
      <c r="G98" s="415" t="n">
        <f aca="false">E98*F98</f>
        <v>16409.25</v>
      </c>
      <c r="H98" s="422" t="s">
        <v>697</v>
      </c>
      <c r="J98" s="357"/>
    </row>
    <row r="99" customFormat="false" ht="12.75" hidden="false" customHeight="true" outlineLevel="0" collapsed="false">
      <c r="A99" s="416"/>
      <c r="B99" s="417"/>
      <c r="C99" s="418" t="s">
        <v>698</v>
      </c>
      <c r="D99" s="418"/>
      <c r="E99" s="419" t="n">
        <v>32.8185</v>
      </c>
      <c r="F99" s="420"/>
      <c r="G99" s="421"/>
      <c r="H99" s="422" t="s">
        <v>699</v>
      </c>
      <c r="J99" s="357"/>
    </row>
    <row r="100" customFormat="false" ht="12.75" hidden="false" customHeight="true" outlineLevel="0" collapsed="false">
      <c r="A100" s="427"/>
      <c r="B100" s="428" t="s">
        <v>287</v>
      </c>
      <c r="C100" s="429" t="str">
        <f aca="false">CONCATENATE(B5," ",C5)</f>
        <v>1 Zemní práce</v>
      </c>
      <c r="D100" s="430"/>
      <c r="E100" s="431"/>
      <c r="F100" s="432"/>
      <c r="G100" s="433" t="n">
        <f aca="false">SUM(G5:G99)</f>
        <v>653504.9715</v>
      </c>
      <c r="H100" s="422" t="s">
        <v>700</v>
      </c>
      <c r="J100" s="357"/>
    </row>
    <row r="101" customFormat="false" ht="12.75" hidden="false" customHeight="true" outlineLevel="0" collapsed="false">
      <c r="A101" s="404" t="s">
        <v>282</v>
      </c>
      <c r="B101" s="405" t="s">
        <v>464</v>
      </c>
      <c r="C101" s="406" t="s">
        <v>465</v>
      </c>
      <c r="D101" s="407"/>
      <c r="E101" s="408"/>
      <c r="F101" s="408"/>
      <c r="G101" s="409"/>
      <c r="H101" s="422" t="s">
        <v>701</v>
      </c>
      <c r="J101" s="357"/>
    </row>
    <row r="102" customFormat="false" ht="12.75" hidden="false" customHeight="true" outlineLevel="0" collapsed="false">
      <c r="A102" s="410" t="n">
        <v>24</v>
      </c>
      <c r="B102" s="411" t="s">
        <v>467</v>
      </c>
      <c r="C102" s="412" t="s">
        <v>468</v>
      </c>
      <c r="D102" s="413" t="s">
        <v>78</v>
      </c>
      <c r="E102" s="414" t="n">
        <v>38.648</v>
      </c>
      <c r="F102" s="414" t="n">
        <v>1204</v>
      </c>
      <c r="G102" s="415" t="n">
        <f aca="false">E102*F102</f>
        <v>46532.192</v>
      </c>
      <c r="H102" s="422" t="s">
        <v>702</v>
      </c>
      <c r="J102" s="357"/>
    </row>
    <row r="103" customFormat="false" ht="12.75" hidden="false" customHeight="true" outlineLevel="0" collapsed="false">
      <c r="A103" s="416"/>
      <c r="B103" s="417"/>
      <c r="C103" s="418" t="s">
        <v>703</v>
      </c>
      <c r="D103" s="418"/>
      <c r="E103" s="419" t="n">
        <v>37.88</v>
      </c>
      <c r="F103" s="420"/>
      <c r="G103" s="421"/>
      <c r="H103" s="422" t="s">
        <v>704</v>
      </c>
      <c r="J103" s="357"/>
    </row>
    <row r="104" customFormat="false" ht="12.75" hidden="false" customHeight="true" outlineLevel="0" collapsed="false">
      <c r="A104" s="416"/>
      <c r="B104" s="417"/>
      <c r="C104" s="418" t="s">
        <v>705</v>
      </c>
      <c r="D104" s="418"/>
      <c r="E104" s="419" t="n">
        <v>0.768</v>
      </c>
      <c r="F104" s="420"/>
      <c r="G104" s="421"/>
      <c r="H104" s="422" t="s">
        <v>625</v>
      </c>
      <c r="J104" s="357"/>
    </row>
    <row r="105" customFormat="false" ht="12.75" hidden="false" customHeight="true" outlineLevel="0" collapsed="false">
      <c r="A105" s="410" t="n">
        <v>25</v>
      </c>
      <c r="B105" s="411" t="s">
        <v>706</v>
      </c>
      <c r="C105" s="412" t="s">
        <v>707</v>
      </c>
      <c r="D105" s="413" t="s">
        <v>78</v>
      </c>
      <c r="E105" s="414" t="n">
        <v>3.52</v>
      </c>
      <c r="F105" s="414" t="n">
        <v>540</v>
      </c>
      <c r="G105" s="415" t="n">
        <f aca="false">E105*F105</f>
        <v>1900.8</v>
      </c>
      <c r="H105" s="422" t="s">
        <v>708</v>
      </c>
      <c r="J105" s="357"/>
    </row>
    <row r="106" customFormat="false" ht="12.75" hidden="false" customHeight="true" outlineLevel="0" collapsed="false">
      <c r="A106" s="416"/>
      <c r="B106" s="417"/>
      <c r="C106" s="418" t="s">
        <v>709</v>
      </c>
      <c r="D106" s="418"/>
      <c r="E106" s="419" t="n">
        <v>2.72</v>
      </c>
      <c r="F106" s="420"/>
      <c r="G106" s="421"/>
      <c r="H106" s="422" t="s">
        <v>710</v>
      </c>
      <c r="J106" s="357"/>
    </row>
    <row r="107" customFormat="false" ht="12.75" hidden="false" customHeight="true" outlineLevel="0" collapsed="false">
      <c r="A107" s="416"/>
      <c r="B107" s="417"/>
      <c r="C107" s="418" t="s">
        <v>711</v>
      </c>
      <c r="D107" s="418"/>
      <c r="E107" s="419" t="n">
        <v>0.8</v>
      </c>
      <c r="F107" s="420"/>
      <c r="G107" s="421"/>
      <c r="H107" s="422" t="s">
        <v>712</v>
      </c>
      <c r="J107" s="357"/>
    </row>
    <row r="108" customFormat="false" ht="12.75" hidden="false" customHeight="true" outlineLevel="0" collapsed="false">
      <c r="A108" s="410" t="n">
        <v>26</v>
      </c>
      <c r="B108" s="411" t="s">
        <v>713</v>
      </c>
      <c r="C108" s="412" t="s">
        <v>714</v>
      </c>
      <c r="D108" s="413" t="s">
        <v>78</v>
      </c>
      <c r="E108" s="414" t="n">
        <v>1.512</v>
      </c>
      <c r="F108" s="414" t="n">
        <v>3341</v>
      </c>
      <c r="G108" s="415" t="n">
        <f aca="false">E108*F108</f>
        <v>5051.592</v>
      </c>
      <c r="H108" s="422" t="s">
        <v>715</v>
      </c>
      <c r="J108" s="357"/>
    </row>
    <row r="109" customFormat="false" ht="12.75" hidden="false" customHeight="true" outlineLevel="0" collapsed="false">
      <c r="A109" s="416"/>
      <c r="B109" s="417"/>
      <c r="C109" s="418" t="s">
        <v>716</v>
      </c>
      <c r="D109" s="418"/>
      <c r="E109" s="419" t="n">
        <v>1.512</v>
      </c>
      <c r="F109" s="420"/>
      <c r="G109" s="421"/>
      <c r="H109" s="422" t="s">
        <v>717</v>
      </c>
      <c r="J109" s="357"/>
    </row>
    <row r="110" customFormat="false" ht="12.75" hidden="false" customHeight="true" outlineLevel="0" collapsed="false">
      <c r="A110" s="416"/>
      <c r="B110" s="417"/>
      <c r="C110" s="460"/>
      <c r="D110" s="460"/>
      <c r="E110" s="461"/>
      <c r="F110" s="420"/>
      <c r="G110" s="421"/>
      <c r="H110" s="422"/>
      <c r="J110" s="357"/>
    </row>
    <row r="111" s="457" customFormat="true" ht="17.25" hidden="false" customHeight="true" outlineLevel="0" collapsed="false">
      <c r="A111" s="453" t="n">
        <v>27</v>
      </c>
      <c r="B111" s="454" t="s">
        <v>718</v>
      </c>
      <c r="C111" s="455" t="s">
        <v>719</v>
      </c>
      <c r="D111" s="413" t="s">
        <v>29</v>
      </c>
      <c r="E111" s="414" t="n">
        <v>1.56</v>
      </c>
      <c r="F111" s="414" t="n">
        <v>1200</v>
      </c>
      <c r="G111" s="456" t="n">
        <f aca="false">E111*F111</f>
        <v>1872</v>
      </c>
      <c r="H111" s="422" t="s">
        <v>720</v>
      </c>
      <c r="J111" s="458"/>
    </row>
    <row r="112" customFormat="false" ht="12.75" hidden="false" customHeight="true" outlineLevel="0" collapsed="false">
      <c r="A112" s="416"/>
      <c r="B112" s="417"/>
      <c r="C112" s="418" t="s">
        <v>721</v>
      </c>
      <c r="D112" s="418"/>
      <c r="E112" s="419" t="n">
        <v>1.56</v>
      </c>
      <c r="F112" s="420"/>
      <c r="G112" s="421"/>
      <c r="H112" s="422" t="s">
        <v>722</v>
      </c>
      <c r="J112" s="357"/>
    </row>
    <row r="113" customFormat="false" ht="12.75" hidden="false" customHeight="true" outlineLevel="0" collapsed="false">
      <c r="A113" s="427"/>
      <c r="B113" s="428" t="s">
        <v>287</v>
      </c>
      <c r="C113" s="429" t="str">
        <f aca="false">CONCATENATE(B101," ",C101)</f>
        <v>45 Podkladní a vedlejší konstrukce</v>
      </c>
      <c r="D113" s="430"/>
      <c r="E113" s="431"/>
      <c r="F113" s="432"/>
      <c r="G113" s="433" t="n">
        <f aca="false">SUM(G101:G112)</f>
        <v>55356.584</v>
      </c>
      <c r="H113" s="422" t="s">
        <v>723</v>
      </c>
      <c r="J113" s="357"/>
    </row>
    <row r="114" customFormat="false" ht="12.75" hidden="false" customHeight="true" outlineLevel="0" collapsed="false">
      <c r="A114" s="404" t="s">
        <v>282</v>
      </c>
      <c r="B114" s="405" t="s">
        <v>471</v>
      </c>
      <c r="C114" s="406" t="s">
        <v>472</v>
      </c>
      <c r="D114" s="407"/>
      <c r="E114" s="408"/>
      <c r="F114" s="408"/>
      <c r="G114" s="409"/>
      <c r="H114" s="422" t="s">
        <v>724</v>
      </c>
      <c r="J114" s="357"/>
    </row>
    <row r="115" customFormat="false" ht="12.75" hidden="false" customHeight="true" outlineLevel="0" collapsed="false">
      <c r="A115" s="410" t="n">
        <v>28</v>
      </c>
      <c r="B115" s="411" t="s">
        <v>725</v>
      </c>
      <c r="C115" s="412" t="s">
        <v>726</v>
      </c>
      <c r="D115" s="413" t="s">
        <v>37</v>
      </c>
      <c r="E115" s="414" t="n">
        <v>45.1</v>
      </c>
      <c r="F115" s="414" t="n">
        <v>70</v>
      </c>
      <c r="G115" s="415" t="n">
        <f aca="false">E115*F115</f>
        <v>3157</v>
      </c>
      <c r="H115" s="422" t="s">
        <v>625</v>
      </c>
      <c r="J115" s="357"/>
    </row>
    <row r="116" customFormat="false" ht="12.75" hidden="false" customHeight="true" outlineLevel="0" collapsed="false">
      <c r="A116" s="416"/>
      <c r="B116" s="417"/>
      <c r="C116" s="418" t="s">
        <v>727</v>
      </c>
      <c r="D116" s="418"/>
      <c r="E116" s="419" t="n">
        <v>8.1</v>
      </c>
      <c r="F116" s="420"/>
      <c r="G116" s="421"/>
      <c r="J116" s="357" t="n">
        <v>2</v>
      </c>
      <c r="V116" s="339" t="n">
        <v>1</v>
      </c>
      <c r="W116" s="339" t="n">
        <v>1</v>
      </c>
      <c r="X116" s="339" t="n">
        <v>1</v>
      </c>
      <c r="AU116" s="339" t="n">
        <v>1</v>
      </c>
      <c r="AV116" s="339" t="n">
        <f aca="false">IF(AU116=1,G116,0)</f>
        <v>0</v>
      </c>
      <c r="AW116" s="339" t="n">
        <f aca="false">IF(AU116=2,G116,0)</f>
        <v>0</v>
      </c>
      <c r="AX116" s="339" t="n">
        <f aca="false">IF(AU116=3,G116,0)</f>
        <v>0</v>
      </c>
      <c r="AY116" s="339" t="n">
        <f aca="false">IF(AU116=4,G116,0)</f>
        <v>0</v>
      </c>
      <c r="AZ116" s="339" t="n">
        <f aca="false">IF(AU116=5,G116,0)</f>
        <v>0</v>
      </c>
      <c r="BV116" s="357" t="n">
        <v>1</v>
      </c>
      <c r="BW116" s="357" t="n">
        <v>1</v>
      </c>
      <c r="CU116" s="339" t="n">
        <v>0.00011</v>
      </c>
    </row>
    <row r="117" customFormat="false" ht="12.75" hidden="false" customHeight="true" outlineLevel="0" collapsed="false">
      <c r="A117" s="416"/>
      <c r="B117" s="417"/>
      <c r="C117" s="418" t="s">
        <v>693</v>
      </c>
      <c r="D117" s="418"/>
      <c r="E117" s="419" t="n">
        <v>0</v>
      </c>
      <c r="F117" s="420"/>
      <c r="G117" s="421"/>
      <c r="H117" s="422" t="s">
        <v>728</v>
      </c>
      <c r="J117" s="357"/>
    </row>
    <row r="118" customFormat="false" ht="12.75" hidden="false" customHeight="true" outlineLevel="0" collapsed="false">
      <c r="A118" s="416"/>
      <c r="B118" s="417"/>
      <c r="C118" s="418" t="s">
        <v>729</v>
      </c>
      <c r="D118" s="418"/>
      <c r="E118" s="419" t="n">
        <v>1.5</v>
      </c>
      <c r="F118" s="420"/>
      <c r="G118" s="421"/>
      <c r="H118" s="422" t="s">
        <v>730</v>
      </c>
      <c r="J118" s="357"/>
    </row>
    <row r="119" customFormat="false" ht="12.75" hidden="false" customHeight="true" outlineLevel="0" collapsed="false">
      <c r="A119" s="416"/>
      <c r="B119" s="417"/>
      <c r="C119" s="418" t="s">
        <v>731</v>
      </c>
      <c r="D119" s="418"/>
      <c r="E119" s="419" t="n">
        <v>1</v>
      </c>
      <c r="F119" s="420"/>
      <c r="G119" s="421"/>
      <c r="H119" s="422" t="s">
        <v>732</v>
      </c>
      <c r="J119" s="357"/>
    </row>
    <row r="120" customFormat="false" ht="12.75" hidden="false" customHeight="true" outlineLevel="0" collapsed="false">
      <c r="A120" s="416"/>
      <c r="B120" s="417"/>
      <c r="C120" s="418" t="s">
        <v>733</v>
      </c>
      <c r="D120" s="418"/>
      <c r="E120" s="419" t="n">
        <v>6</v>
      </c>
      <c r="F120" s="420"/>
      <c r="G120" s="421"/>
      <c r="H120" s="422" t="s">
        <v>734</v>
      </c>
      <c r="J120" s="357"/>
    </row>
    <row r="121" customFormat="false" ht="12.75" hidden="false" customHeight="true" outlineLevel="0" collapsed="false">
      <c r="A121" s="416"/>
      <c r="B121" s="417"/>
      <c r="C121" s="418" t="s">
        <v>735</v>
      </c>
      <c r="D121" s="418"/>
      <c r="E121" s="419" t="n">
        <v>16.5</v>
      </c>
      <c r="F121" s="420"/>
      <c r="G121" s="421"/>
      <c r="J121" s="357" t="n">
        <v>2</v>
      </c>
      <c r="V121" s="339" t="n">
        <v>1</v>
      </c>
      <c r="W121" s="339" t="n">
        <v>1</v>
      </c>
      <c r="X121" s="339" t="n">
        <v>1</v>
      </c>
      <c r="AU121" s="339" t="n">
        <v>1</v>
      </c>
      <c r="AV121" s="339" t="n">
        <f aca="false">IF(AU121=1,G121,0)</f>
        <v>0</v>
      </c>
      <c r="AW121" s="339" t="n">
        <f aca="false">IF(AU121=2,G121,0)</f>
        <v>0</v>
      </c>
      <c r="AX121" s="339" t="n">
        <f aca="false">IF(AU121=3,G121,0)</f>
        <v>0</v>
      </c>
      <c r="AY121" s="339" t="n">
        <f aca="false">IF(AU121=4,G121,0)</f>
        <v>0</v>
      </c>
      <c r="AZ121" s="339" t="n">
        <f aca="false">IF(AU121=5,G121,0)</f>
        <v>0</v>
      </c>
      <c r="BV121" s="357" t="n">
        <v>1</v>
      </c>
      <c r="BW121" s="357" t="n">
        <v>1</v>
      </c>
      <c r="CU121" s="339" t="n">
        <v>0.00016</v>
      </c>
    </row>
    <row r="122" customFormat="false" ht="12.75" hidden="false" customHeight="true" outlineLevel="0" collapsed="false">
      <c r="A122" s="416"/>
      <c r="B122" s="417"/>
      <c r="C122" s="418" t="s">
        <v>736</v>
      </c>
      <c r="D122" s="418"/>
      <c r="E122" s="419" t="n">
        <v>8</v>
      </c>
      <c r="F122" s="420"/>
      <c r="G122" s="421"/>
      <c r="H122" s="422" t="s">
        <v>737</v>
      </c>
      <c r="J122" s="357"/>
    </row>
    <row r="123" customFormat="false" ht="12.75" hidden="false" customHeight="true" outlineLevel="0" collapsed="false">
      <c r="A123" s="416"/>
      <c r="B123" s="417"/>
      <c r="C123" s="418" t="s">
        <v>738</v>
      </c>
      <c r="D123" s="418"/>
      <c r="E123" s="419" t="n">
        <v>4</v>
      </c>
      <c r="F123" s="420"/>
      <c r="G123" s="421"/>
      <c r="H123" s="422" t="s">
        <v>739</v>
      </c>
      <c r="J123" s="357"/>
    </row>
    <row r="124" customFormat="false" ht="12.75" hidden="false" customHeight="true" outlineLevel="0" collapsed="false">
      <c r="A124" s="410" t="n">
        <v>29</v>
      </c>
      <c r="B124" s="411" t="s">
        <v>740</v>
      </c>
      <c r="C124" s="412" t="s">
        <v>741</v>
      </c>
      <c r="D124" s="413" t="s">
        <v>37</v>
      </c>
      <c r="E124" s="414" t="n">
        <v>195.4</v>
      </c>
      <c r="F124" s="414" t="n">
        <v>130</v>
      </c>
      <c r="G124" s="415" t="n">
        <f aca="false">E124*F124</f>
        <v>25402</v>
      </c>
      <c r="H124" s="422" t="s">
        <v>742</v>
      </c>
      <c r="J124" s="357"/>
    </row>
    <row r="125" customFormat="false" ht="12.75" hidden="false" customHeight="true" outlineLevel="0" collapsed="false">
      <c r="A125" s="416"/>
      <c r="B125" s="417"/>
      <c r="C125" s="418" t="s">
        <v>743</v>
      </c>
      <c r="D125" s="418"/>
      <c r="E125" s="419" t="n">
        <v>0</v>
      </c>
      <c r="F125" s="420"/>
      <c r="G125" s="421"/>
      <c r="J125" s="357" t="n">
        <v>2</v>
      </c>
      <c r="V125" s="339" t="n">
        <v>1</v>
      </c>
      <c r="W125" s="339" t="n">
        <v>1</v>
      </c>
      <c r="X125" s="339" t="n">
        <v>1</v>
      </c>
      <c r="AU125" s="339" t="n">
        <v>1</v>
      </c>
      <c r="AV125" s="339" t="n">
        <f aca="false">IF(AU125=1,G125,0)</f>
        <v>0</v>
      </c>
      <c r="AW125" s="339" t="n">
        <f aca="false">IF(AU125=2,G125,0)</f>
        <v>0</v>
      </c>
      <c r="AX125" s="339" t="n">
        <f aca="false">IF(AU125=3,G125,0)</f>
        <v>0</v>
      </c>
      <c r="AY125" s="339" t="n">
        <f aca="false">IF(AU125=4,G125,0)</f>
        <v>0</v>
      </c>
      <c r="AZ125" s="339" t="n">
        <f aca="false">IF(AU125=5,G125,0)</f>
        <v>0</v>
      </c>
      <c r="BV125" s="357" t="n">
        <v>1</v>
      </c>
      <c r="BW125" s="357" t="n">
        <v>1</v>
      </c>
      <c r="CU125" s="339" t="n">
        <v>1E-005</v>
      </c>
    </row>
    <row r="126" customFormat="false" ht="12.75" hidden="false" customHeight="true" outlineLevel="0" collapsed="false">
      <c r="A126" s="416"/>
      <c r="B126" s="417"/>
      <c r="C126" s="418" t="s">
        <v>744</v>
      </c>
      <c r="D126" s="418"/>
      <c r="E126" s="419" t="n">
        <v>20.1</v>
      </c>
      <c r="F126" s="420"/>
      <c r="G126" s="421"/>
      <c r="H126" s="422" t="s">
        <v>745</v>
      </c>
      <c r="J126" s="357"/>
    </row>
    <row r="127" customFormat="false" ht="12.75" hidden="false" customHeight="true" outlineLevel="0" collapsed="false">
      <c r="A127" s="416"/>
      <c r="B127" s="417"/>
      <c r="C127" s="418" t="s">
        <v>746</v>
      </c>
      <c r="D127" s="418"/>
      <c r="E127" s="419" t="n">
        <v>7</v>
      </c>
      <c r="F127" s="420"/>
      <c r="G127" s="421"/>
      <c r="H127" s="422" t="s">
        <v>747</v>
      </c>
      <c r="J127" s="357"/>
    </row>
    <row r="128" customFormat="false" ht="12.75" hidden="false" customHeight="true" outlineLevel="0" collapsed="false">
      <c r="A128" s="416"/>
      <c r="B128" s="417"/>
      <c r="C128" s="418" t="s">
        <v>748</v>
      </c>
      <c r="D128" s="418"/>
      <c r="E128" s="419" t="n">
        <v>15.3</v>
      </c>
      <c r="F128" s="420"/>
      <c r="G128" s="421"/>
      <c r="H128" s="422" t="s">
        <v>749</v>
      </c>
      <c r="J128" s="357"/>
    </row>
    <row r="129" customFormat="false" ht="12.75" hidden="false" customHeight="true" outlineLevel="0" collapsed="false">
      <c r="A129" s="416"/>
      <c r="B129" s="417"/>
      <c r="C129" s="418" t="s">
        <v>750</v>
      </c>
      <c r="D129" s="418"/>
      <c r="E129" s="419" t="n">
        <v>19.6</v>
      </c>
      <c r="F129" s="420"/>
      <c r="G129" s="421"/>
      <c r="H129" s="422" t="s">
        <v>751</v>
      </c>
      <c r="J129" s="357"/>
    </row>
    <row r="130" customFormat="false" ht="12.75" hidden="false" customHeight="true" outlineLevel="0" collapsed="false">
      <c r="A130" s="416"/>
      <c r="B130" s="417"/>
      <c r="C130" s="449" t="s">
        <v>625</v>
      </c>
      <c r="D130" s="449"/>
      <c r="E130" s="450" t="n">
        <v>62</v>
      </c>
      <c r="F130" s="420"/>
      <c r="G130" s="421"/>
      <c r="H130" s="422" t="s">
        <v>752</v>
      </c>
      <c r="J130" s="357"/>
    </row>
    <row r="131" customFormat="false" ht="12.75" hidden="false" customHeight="true" outlineLevel="0" collapsed="false">
      <c r="A131" s="416"/>
      <c r="B131" s="417"/>
      <c r="C131" s="418" t="s">
        <v>708</v>
      </c>
      <c r="D131" s="418"/>
      <c r="E131" s="419" t="n">
        <v>0</v>
      </c>
      <c r="F131" s="420"/>
      <c r="G131" s="421"/>
      <c r="H131" s="422" t="s">
        <v>753</v>
      </c>
      <c r="J131" s="357"/>
    </row>
    <row r="132" customFormat="false" ht="12.75" hidden="false" customHeight="true" outlineLevel="0" collapsed="false">
      <c r="A132" s="416"/>
      <c r="B132" s="417"/>
      <c r="C132" s="418" t="s">
        <v>754</v>
      </c>
      <c r="D132" s="418"/>
      <c r="E132" s="419" t="n">
        <v>13.6</v>
      </c>
      <c r="F132" s="420"/>
      <c r="G132" s="421"/>
      <c r="H132" s="422" t="s">
        <v>625</v>
      </c>
      <c r="J132" s="357"/>
    </row>
    <row r="133" customFormat="false" ht="12.75" hidden="false" customHeight="true" outlineLevel="0" collapsed="false">
      <c r="A133" s="416"/>
      <c r="B133" s="417"/>
      <c r="C133" s="418" t="s">
        <v>755</v>
      </c>
      <c r="D133" s="418"/>
      <c r="E133" s="419" t="n">
        <v>50.7</v>
      </c>
      <c r="F133" s="420"/>
      <c r="G133" s="421"/>
      <c r="H133" s="422" t="s">
        <v>743</v>
      </c>
      <c r="J133" s="357"/>
    </row>
    <row r="134" customFormat="false" ht="12.75" hidden="false" customHeight="true" outlineLevel="0" collapsed="false">
      <c r="A134" s="416"/>
      <c r="B134" s="417"/>
      <c r="C134" s="418" t="s">
        <v>756</v>
      </c>
      <c r="D134" s="418"/>
      <c r="E134" s="419" t="n">
        <v>29.8</v>
      </c>
      <c r="F134" s="420"/>
      <c r="G134" s="421"/>
      <c r="H134" s="422" t="s">
        <v>757</v>
      </c>
      <c r="J134" s="357"/>
    </row>
    <row r="135" customFormat="false" ht="12.75" hidden="false" customHeight="true" outlineLevel="0" collapsed="false">
      <c r="A135" s="416"/>
      <c r="B135" s="417"/>
      <c r="C135" s="418" t="s">
        <v>758</v>
      </c>
      <c r="D135" s="418"/>
      <c r="E135" s="419" t="n">
        <v>29.8</v>
      </c>
      <c r="F135" s="420"/>
      <c r="G135" s="421"/>
      <c r="H135" s="422" t="s">
        <v>759</v>
      </c>
      <c r="J135" s="357"/>
    </row>
    <row r="136" customFormat="false" ht="12.75" hidden="false" customHeight="true" outlineLevel="0" collapsed="false">
      <c r="A136" s="416"/>
      <c r="B136" s="417"/>
      <c r="C136" s="418" t="s">
        <v>760</v>
      </c>
      <c r="D136" s="418"/>
      <c r="E136" s="419" t="n">
        <v>3.1</v>
      </c>
      <c r="F136" s="420"/>
      <c r="G136" s="421"/>
      <c r="H136" s="422" t="s">
        <v>761</v>
      </c>
      <c r="J136" s="357"/>
    </row>
    <row r="137" customFormat="false" ht="12.75" hidden="false" customHeight="true" outlineLevel="0" collapsed="false">
      <c r="A137" s="416"/>
      <c r="B137" s="417"/>
      <c r="C137" s="418" t="s">
        <v>762</v>
      </c>
      <c r="D137" s="418"/>
      <c r="E137" s="419" t="n">
        <v>6.4</v>
      </c>
      <c r="F137" s="420"/>
      <c r="G137" s="421"/>
      <c r="H137" s="422" t="s">
        <v>763</v>
      </c>
      <c r="J137" s="357"/>
    </row>
    <row r="138" customFormat="false" ht="12.75" hidden="false" customHeight="true" outlineLevel="0" collapsed="false">
      <c r="A138" s="416"/>
      <c r="B138" s="417"/>
      <c r="C138" s="449" t="s">
        <v>625</v>
      </c>
      <c r="D138" s="449"/>
      <c r="E138" s="450" t="n">
        <v>133.4</v>
      </c>
      <c r="F138" s="420"/>
      <c r="G138" s="421"/>
      <c r="H138" s="422" t="s">
        <v>625</v>
      </c>
      <c r="J138" s="357"/>
    </row>
    <row r="139" customFormat="false" ht="12.75" hidden="false" customHeight="true" outlineLevel="0" collapsed="false">
      <c r="A139" s="410" t="n">
        <v>30</v>
      </c>
      <c r="B139" s="411" t="s">
        <v>764</v>
      </c>
      <c r="C139" s="412" t="s">
        <v>765</v>
      </c>
      <c r="D139" s="413" t="s">
        <v>37</v>
      </c>
      <c r="E139" s="414" t="n">
        <v>140.4</v>
      </c>
      <c r="F139" s="414" t="n">
        <v>150</v>
      </c>
      <c r="G139" s="415" t="n">
        <f aca="false">E139*F139</f>
        <v>21060</v>
      </c>
      <c r="H139" s="422" t="s">
        <v>766</v>
      </c>
      <c r="J139" s="357"/>
    </row>
    <row r="140" customFormat="false" ht="12.75" hidden="false" customHeight="true" outlineLevel="0" collapsed="false">
      <c r="A140" s="416"/>
      <c r="B140" s="417"/>
      <c r="C140" s="418" t="s">
        <v>728</v>
      </c>
      <c r="D140" s="418"/>
      <c r="E140" s="419" t="n">
        <v>0</v>
      </c>
      <c r="F140" s="420"/>
      <c r="G140" s="421"/>
      <c r="H140" s="422" t="s">
        <v>767</v>
      </c>
      <c r="J140" s="357"/>
    </row>
    <row r="141" customFormat="false" ht="12.75" hidden="false" customHeight="true" outlineLevel="0" collapsed="false">
      <c r="A141" s="416"/>
      <c r="B141" s="417"/>
      <c r="C141" s="418" t="s">
        <v>768</v>
      </c>
      <c r="D141" s="418"/>
      <c r="E141" s="419" t="n">
        <v>10.3</v>
      </c>
      <c r="F141" s="420"/>
      <c r="G141" s="421"/>
      <c r="H141" s="422" t="s">
        <v>625</v>
      </c>
      <c r="J141" s="357"/>
    </row>
    <row r="142" customFormat="false" ht="12.75" hidden="false" customHeight="true" outlineLevel="0" collapsed="false">
      <c r="A142" s="416"/>
      <c r="B142" s="417"/>
      <c r="C142" s="418" t="s">
        <v>769</v>
      </c>
      <c r="D142" s="418"/>
      <c r="E142" s="419" t="n">
        <v>28.7</v>
      </c>
      <c r="F142" s="420"/>
      <c r="G142" s="421"/>
      <c r="H142" s="422" t="s">
        <v>770</v>
      </c>
      <c r="J142" s="357"/>
    </row>
    <row r="143" customFormat="false" ht="12.75" hidden="false" customHeight="true" outlineLevel="0" collapsed="false">
      <c r="A143" s="416"/>
      <c r="B143" s="417"/>
      <c r="C143" s="418" t="s">
        <v>771</v>
      </c>
      <c r="D143" s="418"/>
      <c r="E143" s="419" t="n">
        <v>58.3</v>
      </c>
      <c r="F143" s="420"/>
      <c r="G143" s="421"/>
      <c r="H143" s="422" t="s">
        <v>772</v>
      </c>
      <c r="J143" s="357"/>
    </row>
    <row r="144" customFormat="false" ht="12.75" hidden="false" customHeight="true" outlineLevel="0" collapsed="false">
      <c r="A144" s="416"/>
      <c r="B144" s="417"/>
      <c r="C144" s="418" t="s">
        <v>773</v>
      </c>
      <c r="D144" s="418"/>
      <c r="E144" s="419" t="n">
        <v>43.1</v>
      </c>
      <c r="F144" s="420"/>
      <c r="G144" s="421"/>
      <c r="H144" s="422" t="s">
        <v>752</v>
      </c>
      <c r="J144" s="357"/>
    </row>
    <row r="145" customFormat="false" ht="12.75" hidden="false" customHeight="true" outlineLevel="0" collapsed="false">
      <c r="A145" s="410" t="n">
        <v>31</v>
      </c>
      <c r="B145" s="411" t="s">
        <v>774</v>
      </c>
      <c r="C145" s="412" t="s">
        <v>775</v>
      </c>
      <c r="D145" s="413" t="s">
        <v>37</v>
      </c>
      <c r="E145" s="414" t="n">
        <v>90.7</v>
      </c>
      <c r="F145" s="414" t="n">
        <v>160</v>
      </c>
      <c r="G145" s="415" t="n">
        <f aca="false">E145*F145</f>
        <v>14512</v>
      </c>
      <c r="H145" s="422" t="s">
        <v>625</v>
      </c>
      <c r="J145" s="357"/>
    </row>
    <row r="146" customFormat="false" ht="12.75" hidden="false" customHeight="true" outlineLevel="0" collapsed="false">
      <c r="A146" s="416"/>
      <c r="B146" s="417"/>
      <c r="C146" s="418" t="s">
        <v>737</v>
      </c>
      <c r="D146" s="418"/>
      <c r="E146" s="419" t="n">
        <v>0</v>
      </c>
      <c r="F146" s="420"/>
      <c r="G146" s="421"/>
      <c r="H146" s="422" t="s">
        <v>708</v>
      </c>
      <c r="J146" s="357"/>
    </row>
    <row r="147" customFormat="false" ht="12.75" hidden="false" customHeight="true" outlineLevel="0" collapsed="false">
      <c r="A147" s="416"/>
      <c r="B147" s="417"/>
      <c r="C147" s="418" t="s">
        <v>776</v>
      </c>
      <c r="D147" s="418"/>
      <c r="E147" s="419" t="n">
        <v>85.2</v>
      </c>
      <c r="F147" s="420"/>
      <c r="G147" s="421"/>
      <c r="H147" s="422" t="s">
        <v>766</v>
      </c>
      <c r="J147" s="357"/>
    </row>
    <row r="148" customFormat="false" ht="12.75" hidden="false" customHeight="true" outlineLevel="0" collapsed="false">
      <c r="A148" s="416"/>
      <c r="B148" s="417"/>
      <c r="C148" s="418" t="s">
        <v>777</v>
      </c>
      <c r="D148" s="418"/>
      <c r="E148" s="419" t="n">
        <v>4.5</v>
      </c>
      <c r="F148" s="420"/>
      <c r="G148" s="421"/>
      <c r="H148" s="422" t="s">
        <v>778</v>
      </c>
      <c r="J148" s="357"/>
    </row>
    <row r="149" customFormat="false" ht="12.75" hidden="false" customHeight="true" outlineLevel="0" collapsed="false">
      <c r="A149" s="416"/>
      <c r="B149" s="417"/>
      <c r="C149" s="418" t="s">
        <v>779</v>
      </c>
      <c r="D149" s="418"/>
      <c r="E149" s="419" t="n">
        <v>1</v>
      </c>
      <c r="F149" s="420"/>
      <c r="G149" s="421"/>
      <c r="H149" s="422" t="s">
        <v>763</v>
      </c>
      <c r="J149" s="357"/>
    </row>
    <row r="150" customFormat="false" ht="12.75" hidden="false" customHeight="true" outlineLevel="0" collapsed="false">
      <c r="A150" s="410" t="n">
        <v>32</v>
      </c>
      <c r="B150" s="411" t="s">
        <v>780</v>
      </c>
      <c r="C150" s="412" t="s">
        <v>781</v>
      </c>
      <c r="D150" s="413" t="s">
        <v>208</v>
      </c>
      <c r="E150" s="414" t="n">
        <v>72</v>
      </c>
      <c r="F150" s="414" t="n">
        <v>200</v>
      </c>
      <c r="G150" s="415" t="n">
        <f aca="false">E150*F150</f>
        <v>14400</v>
      </c>
      <c r="H150" s="422" t="s">
        <v>625</v>
      </c>
      <c r="J150" s="357"/>
    </row>
    <row r="151" customFormat="false" ht="12.75" hidden="false" customHeight="true" outlineLevel="0" collapsed="false">
      <c r="A151" s="416"/>
      <c r="B151" s="417"/>
      <c r="C151" s="418" t="s">
        <v>745</v>
      </c>
      <c r="D151" s="418"/>
      <c r="E151" s="419" t="n">
        <v>0</v>
      </c>
      <c r="F151" s="420"/>
      <c r="G151" s="421"/>
      <c r="H151" s="422" t="s">
        <v>782</v>
      </c>
      <c r="J151" s="357"/>
    </row>
    <row r="152" customFormat="false" ht="12.75" hidden="false" customHeight="true" outlineLevel="0" collapsed="false">
      <c r="A152" s="416"/>
      <c r="B152" s="417"/>
      <c r="C152" s="418" t="s">
        <v>747</v>
      </c>
      <c r="D152" s="418"/>
      <c r="E152" s="419" t="n">
        <v>0</v>
      </c>
      <c r="F152" s="420"/>
      <c r="G152" s="421"/>
      <c r="H152" s="422" t="s">
        <v>783</v>
      </c>
      <c r="J152" s="357"/>
    </row>
    <row r="153" customFormat="false" ht="12.75" hidden="false" customHeight="true" outlineLevel="0" collapsed="false">
      <c r="A153" s="416"/>
      <c r="B153" s="417"/>
      <c r="C153" s="418" t="s">
        <v>784</v>
      </c>
      <c r="D153" s="418"/>
      <c r="E153" s="419" t="n">
        <v>48</v>
      </c>
      <c r="F153" s="420"/>
      <c r="G153" s="421"/>
      <c r="H153" s="422" t="s">
        <v>785</v>
      </c>
      <c r="J153" s="357"/>
    </row>
    <row r="154" customFormat="false" ht="12.75" hidden="false" customHeight="true" outlineLevel="0" collapsed="false">
      <c r="A154" s="416"/>
      <c r="B154" s="417"/>
      <c r="C154" s="418" t="s">
        <v>786</v>
      </c>
      <c r="D154" s="418"/>
      <c r="E154" s="419" t="n">
        <v>10</v>
      </c>
      <c r="F154" s="420"/>
      <c r="G154" s="421"/>
      <c r="H154" s="422" t="s">
        <v>625</v>
      </c>
      <c r="J154" s="357"/>
    </row>
    <row r="155" customFormat="false" ht="12.75" hidden="false" customHeight="true" outlineLevel="0" collapsed="false">
      <c r="A155" s="416"/>
      <c r="B155" s="417"/>
      <c r="C155" s="418" t="s">
        <v>787</v>
      </c>
      <c r="D155" s="418"/>
      <c r="E155" s="419" t="n">
        <v>2</v>
      </c>
      <c r="F155" s="420"/>
      <c r="G155" s="421"/>
      <c r="H155" s="422" t="s">
        <v>788</v>
      </c>
      <c r="J155" s="357"/>
    </row>
    <row r="156" customFormat="false" ht="12.75" hidden="false" customHeight="true" outlineLevel="0" collapsed="false">
      <c r="A156" s="416"/>
      <c r="B156" s="417"/>
      <c r="C156" s="449" t="s">
        <v>625</v>
      </c>
      <c r="D156" s="449"/>
      <c r="E156" s="450" t="n">
        <v>60</v>
      </c>
      <c r="F156" s="420"/>
      <c r="G156" s="421"/>
      <c r="H156" s="422" t="s">
        <v>789</v>
      </c>
      <c r="J156" s="357"/>
    </row>
    <row r="157" customFormat="false" ht="12.75" hidden="false" customHeight="true" outlineLevel="0" collapsed="false">
      <c r="A157" s="416"/>
      <c r="B157" s="417"/>
      <c r="C157" s="418" t="s">
        <v>743</v>
      </c>
      <c r="D157" s="418"/>
      <c r="E157" s="419" t="n">
        <v>0</v>
      </c>
      <c r="F157" s="420"/>
      <c r="G157" s="421"/>
      <c r="H157" s="422" t="s">
        <v>790</v>
      </c>
      <c r="J157" s="357"/>
    </row>
    <row r="158" customFormat="false" ht="12.75" hidden="false" customHeight="true" outlineLevel="0" collapsed="false">
      <c r="A158" s="416"/>
      <c r="B158" s="417"/>
      <c r="C158" s="418" t="s">
        <v>757</v>
      </c>
      <c r="D158" s="418"/>
      <c r="E158" s="419" t="n">
        <v>0</v>
      </c>
      <c r="F158" s="420"/>
      <c r="G158" s="421"/>
      <c r="H158" s="422" t="s">
        <v>625</v>
      </c>
      <c r="J158" s="357"/>
    </row>
    <row r="159" customFormat="false" ht="12.75" hidden="false" customHeight="true" outlineLevel="0" collapsed="false">
      <c r="A159" s="416"/>
      <c r="B159" s="417"/>
      <c r="C159" s="418" t="s">
        <v>791</v>
      </c>
      <c r="D159" s="418"/>
      <c r="E159" s="419" t="n">
        <v>1</v>
      </c>
      <c r="F159" s="420"/>
      <c r="G159" s="421"/>
      <c r="J159" s="357" t="n">
        <v>2</v>
      </c>
      <c r="V159" s="339" t="n">
        <v>1</v>
      </c>
      <c r="W159" s="339" t="n">
        <v>1</v>
      </c>
      <c r="X159" s="339" t="n">
        <v>1</v>
      </c>
      <c r="AU159" s="339" t="n">
        <v>1</v>
      </c>
      <c r="AV159" s="339" t="n">
        <f aca="false">IF(AU159=1,G159,0)</f>
        <v>0</v>
      </c>
      <c r="AW159" s="339" t="n">
        <f aca="false">IF(AU159=2,G159,0)</f>
        <v>0</v>
      </c>
      <c r="AX159" s="339" t="n">
        <f aca="false">IF(AU159=3,G159,0)</f>
        <v>0</v>
      </c>
      <c r="AY159" s="339" t="n">
        <f aca="false">IF(AU159=4,G159,0)</f>
        <v>0</v>
      </c>
      <c r="AZ159" s="339" t="n">
        <f aca="false">IF(AU159=5,G159,0)</f>
        <v>0</v>
      </c>
      <c r="BV159" s="357" t="n">
        <v>1</v>
      </c>
      <c r="BW159" s="357" t="n">
        <v>1</v>
      </c>
      <c r="CU159" s="339" t="n">
        <v>3E-005</v>
      </c>
    </row>
    <row r="160" customFormat="false" ht="12.75" hidden="false" customHeight="true" outlineLevel="0" collapsed="false">
      <c r="A160" s="416"/>
      <c r="B160" s="417"/>
      <c r="C160" s="418" t="s">
        <v>792</v>
      </c>
      <c r="D160" s="418"/>
      <c r="E160" s="419" t="n">
        <v>1</v>
      </c>
      <c r="F160" s="420"/>
      <c r="G160" s="421"/>
      <c r="H160" s="422" t="s">
        <v>793</v>
      </c>
      <c r="J160" s="357"/>
    </row>
    <row r="161" customFormat="false" ht="12.75" hidden="false" customHeight="true" outlineLevel="0" collapsed="false">
      <c r="A161" s="416"/>
      <c r="B161" s="417"/>
      <c r="C161" s="418" t="s">
        <v>794</v>
      </c>
      <c r="D161" s="418"/>
      <c r="E161" s="419" t="n">
        <v>1</v>
      </c>
      <c r="F161" s="420"/>
      <c r="G161" s="421"/>
      <c r="H161" s="422" t="s">
        <v>795</v>
      </c>
      <c r="J161" s="357"/>
    </row>
    <row r="162" customFormat="false" ht="12.75" hidden="false" customHeight="true" outlineLevel="0" collapsed="false">
      <c r="A162" s="416"/>
      <c r="B162" s="417"/>
      <c r="C162" s="418" t="s">
        <v>796</v>
      </c>
      <c r="D162" s="418"/>
      <c r="E162" s="419" t="n">
        <v>1</v>
      </c>
      <c r="F162" s="420"/>
      <c r="G162" s="421"/>
      <c r="H162" s="422" t="s">
        <v>797</v>
      </c>
      <c r="J162" s="357"/>
    </row>
    <row r="163" customFormat="false" ht="12.75" hidden="false" customHeight="true" outlineLevel="0" collapsed="false">
      <c r="A163" s="416"/>
      <c r="B163" s="417"/>
      <c r="C163" s="418" t="s">
        <v>798</v>
      </c>
      <c r="D163" s="418"/>
      <c r="E163" s="419" t="n">
        <v>1</v>
      </c>
      <c r="F163" s="420"/>
      <c r="G163" s="421"/>
      <c r="H163" s="422" t="s">
        <v>625</v>
      </c>
      <c r="J163" s="357"/>
    </row>
    <row r="164" customFormat="false" ht="12.75" hidden="false" customHeight="true" outlineLevel="0" collapsed="false">
      <c r="A164" s="416"/>
      <c r="B164" s="417"/>
      <c r="C164" s="449" t="s">
        <v>625</v>
      </c>
      <c r="D164" s="449"/>
      <c r="E164" s="450" t="n">
        <v>5</v>
      </c>
      <c r="F164" s="420"/>
      <c r="G164" s="421"/>
      <c r="H164" s="422" t="s">
        <v>799</v>
      </c>
      <c r="J164" s="357"/>
    </row>
    <row r="165" customFormat="false" ht="12.75" hidden="false" customHeight="true" outlineLevel="0" collapsed="false">
      <c r="A165" s="416"/>
      <c r="B165" s="417"/>
      <c r="C165" s="418" t="s">
        <v>770</v>
      </c>
      <c r="D165" s="418"/>
      <c r="E165" s="419" t="n">
        <v>0</v>
      </c>
      <c r="F165" s="420"/>
      <c r="G165" s="421"/>
      <c r="H165" s="422" t="s">
        <v>800</v>
      </c>
      <c r="J165" s="357"/>
    </row>
    <row r="166" customFormat="false" ht="12.75" hidden="false" customHeight="true" outlineLevel="0" collapsed="false">
      <c r="A166" s="416"/>
      <c r="B166" s="417"/>
      <c r="C166" s="418" t="s">
        <v>801</v>
      </c>
      <c r="D166" s="418"/>
      <c r="E166" s="419" t="n">
        <v>5</v>
      </c>
      <c r="F166" s="420"/>
      <c r="G166" s="421"/>
      <c r="H166" s="422" t="s">
        <v>802</v>
      </c>
      <c r="J166" s="357"/>
    </row>
    <row r="167" customFormat="false" ht="12.75" hidden="false" customHeight="true" outlineLevel="0" collapsed="false">
      <c r="A167" s="416"/>
      <c r="B167" s="417"/>
      <c r="C167" s="449" t="s">
        <v>625</v>
      </c>
      <c r="D167" s="449"/>
      <c r="E167" s="450" t="n">
        <v>5</v>
      </c>
      <c r="F167" s="420"/>
      <c r="G167" s="421"/>
      <c r="H167" s="422" t="s">
        <v>625</v>
      </c>
      <c r="J167" s="357"/>
    </row>
    <row r="168" customFormat="false" ht="12.75" hidden="false" customHeight="true" outlineLevel="0" collapsed="false">
      <c r="A168" s="416"/>
      <c r="B168" s="417"/>
      <c r="C168" s="418" t="s">
        <v>782</v>
      </c>
      <c r="D168" s="418"/>
      <c r="E168" s="419" t="n">
        <v>0</v>
      </c>
      <c r="F168" s="420"/>
      <c r="G168" s="421"/>
      <c r="H168" s="422" t="s">
        <v>803</v>
      </c>
      <c r="J168" s="357"/>
    </row>
    <row r="169" customFormat="false" ht="12.75" hidden="false" customHeight="true" outlineLevel="0" collapsed="false">
      <c r="A169" s="416"/>
      <c r="B169" s="417"/>
      <c r="C169" s="418" t="s">
        <v>804</v>
      </c>
      <c r="D169" s="418"/>
      <c r="E169" s="419" t="n">
        <v>1</v>
      </c>
      <c r="F169" s="420"/>
      <c r="G169" s="421"/>
      <c r="H169" s="422" t="s">
        <v>805</v>
      </c>
      <c r="J169" s="357"/>
    </row>
    <row r="170" customFormat="false" ht="12.75" hidden="false" customHeight="true" outlineLevel="0" collapsed="false">
      <c r="A170" s="416"/>
      <c r="B170" s="417"/>
      <c r="C170" s="418" t="s">
        <v>806</v>
      </c>
      <c r="D170" s="418"/>
      <c r="E170" s="419" t="n">
        <v>1</v>
      </c>
      <c r="F170" s="420"/>
      <c r="G170" s="421"/>
      <c r="H170" s="422" t="s">
        <v>807</v>
      </c>
      <c r="J170" s="357"/>
    </row>
    <row r="171" customFormat="false" ht="12.75" hidden="false" customHeight="true" outlineLevel="0" collapsed="false">
      <c r="A171" s="416"/>
      <c r="B171" s="417"/>
      <c r="C171" s="449" t="s">
        <v>625</v>
      </c>
      <c r="D171" s="449"/>
      <c r="E171" s="450" t="n">
        <v>2</v>
      </c>
      <c r="F171" s="420"/>
      <c r="G171" s="421"/>
      <c r="H171" s="422" t="s">
        <v>625</v>
      </c>
      <c r="J171" s="357"/>
    </row>
    <row r="172" customFormat="false" ht="12.75" hidden="false" customHeight="true" outlineLevel="0" collapsed="false">
      <c r="A172" s="410" t="n">
        <v>33</v>
      </c>
      <c r="B172" s="411" t="s">
        <v>808</v>
      </c>
      <c r="C172" s="412" t="s">
        <v>809</v>
      </c>
      <c r="D172" s="413" t="s">
        <v>208</v>
      </c>
      <c r="E172" s="414" t="n">
        <v>16</v>
      </c>
      <c r="F172" s="414" t="n">
        <v>400</v>
      </c>
      <c r="G172" s="415" t="n">
        <f aca="false">E172*F172</f>
        <v>6400</v>
      </c>
      <c r="H172" s="422" t="s">
        <v>810</v>
      </c>
      <c r="J172" s="357"/>
    </row>
    <row r="173" customFormat="false" ht="12.75" hidden="false" customHeight="true" outlineLevel="0" collapsed="false">
      <c r="A173" s="416"/>
      <c r="B173" s="417"/>
      <c r="C173" s="418" t="s">
        <v>799</v>
      </c>
      <c r="D173" s="418"/>
      <c r="E173" s="419" t="n">
        <v>0</v>
      </c>
      <c r="F173" s="420"/>
      <c r="G173" s="421"/>
      <c r="H173" s="422" t="s">
        <v>811</v>
      </c>
      <c r="J173" s="357"/>
    </row>
    <row r="174" customFormat="false" ht="12.75" hidden="false" customHeight="true" outlineLevel="0" collapsed="false">
      <c r="A174" s="416"/>
      <c r="B174" s="417"/>
      <c r="C174" s="418" t="s">
        <v>812</v>
      </c>
      <c r="D174" s="418"/>
      <c r="E174" s="419" t="n">
        <v>1</v>
      </c>
      <c r="F174" s="420"/>
      <c r="G174" s="421"/>
      <c r="H174" s="422" t="s">
        <v>625</v>
      </c>
      <c r="J174" s="357"/>
    </row>
    <row r="175" customFormat="false" ht="12.75" hidden="false" customHeight="true" outlineLevel="0" collapsed="false">
      <c r="A175" s="416"/>
      <c r="B175" s="417"/>
      <c r="C175" s="449" t="s">
        <v>625</v>
      </c>
      <c r="D175" s="449"/>
      <c r="E175" s="450" t="n">
        <v>1</v>
      </c>
      <c r="F175" s="420"/>
      <c r="G175" s="421"/>
      <c r="J175" s="357" t="n">
        <v>2</v>
      </c>
      <c r="V175" s="339" t="n">
        <v>1</v>
      </c>
      <c r="W175" s="339" t="n">
        <v>1</v>
      </c>
      <c r="X175" s="339" t="n">
        <v>1</v>
      </c>
      <c r="AU175" s="339" t="n">
        <v>1</v>
      </c>
      <c r="AV175" s="339" t="n">
        <f aca="false">IF(AU175=1,G175,0)</f>
        <v>0</v>
      </c>
      <c r="AW175" s="339" t="n">
        <f aca="false">IF(AU175=2,G175,0)</f>
        <v>0</v>
      </c>
      <c r="AX175" s="339" t="n">
        <f aca="false">IF(AU175=3,G175,0)</f>
        <v>0</v>
      </c>
      <c r="AY175" s="339" t="n">
        <f aca="false">IF(AU175=4,G175,0)</f>
        <v>0</v>
      </c>
      <c r="AZ175" s="339" t="n">
        <f aca="false">IF(AU175=5,G175,0)</f>
        <v>0</v>
      </c>
      <c r="BV175" s="357" t="n">
        <v>1</v>
      </c>
      <c r="BW175" s="357" t="n">
        <v>1</v>
      </c>
      <c r="CU175" s="339" t="n">
        <v>2E-005</v>
      </c>
    </row>
    <row r="176" customFormat="false" ht="12.75" hidden="false" customHeight="true" outlineLevel="0" collapsed="false">
      <c r="A176" s="416"/>
      <c r="B176" s="417"/>
      <c r="C176" s="418" t="s">
        <v>803</v>
      </c>
      <c r="D176" s="418"/>
      <c r="E176" s="419" t="n">
        <v>0</v>
      </c>
      <c r="F176" s="420"/>
      <c r="G176" s="421"/>
      <c r="H176" s="422" t="s">
        <v>747</v>
      </c>
      <c r="J176" s="357"/>
    </row>
    <row r="177" customFormat="false" ht="12.75" hidden="false" customHeight="true" outlineLevel="0" collapsed="false">
      <c r="A177" s="416"/>
      <c r="B177" s="417"/>
      <c r="C177" s="418" t="s">
        <v>813</v>
      </c>
      <c r="D177" s="418"/>
      <c r="E177" s="419" t="n">
        <v>8</v>
      </c>
      <c r="F177" s="420"/>
      <c r="G177" s="421"/>
      <c r="H177" s="422" t="s">
        <v>814</v>
      </c>
      <c r="J177" s="357"/>
    </row>
    <row r="178" customFormat="false" ht="12.75" hidden="false" customHeight="true" outlineLevel="0" collapsed="false">
      <c r="A178" s="416"/>
      <c r="B178" s="417"/>
      <c r="C178" s="418" t="s">
        <v>804</v>
      </c>
      <c r="D178" s="418"/>
      <c r="E178" s="419" t="n">
        <v>1</v>
      </c>
      <c r="F178" s="420"/>
      <c r="G178" s="421"/>
      <c r="J178" s="357" t="n">
        <v>2</v>
      </c>
      <c r="V178" s="339" t="n">
        <v>1</v>
      </c>
      <c r="W178" s="339" t="n">
        <v>1</v>
      </c>
      <c r="X178" s="339" t="n">
        <v>1</v>
      </c>
      <c r="AU178" s="339" t="n">
        <v>1</v>
      </c>
      <c r="AV178" s="339" t="n">
        <f aca="false">IF(AU178=1,G178,0)</f>
        <v>0</v>
      </c>
      <c r="AW178" s="339" t="n">
        <f aca="false">IF(AU178=2,G178,0)</f>
        <v>0</v>
      </c>
      <c r="AX178" s="339" t="n">
        <f aca="false">IF(AU178=3,G178,0)</f>
        <v>0</v>
      </c>
      <c r="AY178" s="339" t="n">
        <f aca="false">IF(AU178=4,G178,0)</f>
        <v>0</v>
      </c>
      <c r="AZ178" s="339" t="n">
        <f aca="false">IF(AU178=5,G178,0)</f>
        <v>0</v>
      </c>
      <c r="BV178" s="357" t="n">
        <v>1</v>
      </c>
      <c r="BW178" s="357" t="n">
        <v>1</v>
      </c>
      <c r="CU178" s="339" t="n">
        <v>3E-005</v>
      </c>
    </row>
    <row r="179" customFormat="false" ht="12.75" hidden="false" customHeight="true" outlineLevel="0" collapsed="false">
      <c r="A179" s="416"/>
      <c r="B179" s="417"/>
      <c r="C179" s="449" t="s">
        <v>625</v>
      </c>
      <c r="D179" s="449"/>
      <c r="E179" s="450" t="n">
        <v>9</v>
      </c>
      <c r="F179" s="420"/>
      <c r="G179" s="421"/>
      <c r="H179" s="422" t="s">
        <v>757</v>
      </c>
      <c r="J179" s="357"/>
    </row>
    <row r="180" customFormat="false" ht="12.75" hidden="false" customHeight="true" outlineLevel="0" collapsed="false">
      <c r="A180" s="416"/>
      <c r="B180" s="417"/>
      <c r="C180" s="418" t="s">
        <v>810</v>
      </c>
      <c r="D180" s="418"/>
      <c r="E180" s="419" t="n">
        <v>0</v>
      </c>
      <c r="F180" s="420"/>
      <c r="G180" s="421"/>
      <c r="H180" s="422" t="s">
        <v>815</v>
      </c>
      <c r="J180" s="357"/>
    </row>
    <row r="181" customFormat="false" ht="12.75" hidden="false" customHeight="true" outlineLevel="0" collapsed="false">
      <c r="A181" s="416"/>
      <c r="B181" s="417"/>
      <c r="C181" s="418" t="s">
        <v>816</v>
      </c>
      <c r="D181" s="418"/>
      <c r="E181" s="419" t="n">
        <v>6</v>
      </c>
      <c r="F181" s="420"/>
      <c r="G181" s="421"/>
      <c r="H181" s="422" t="s">
        <v>766</v>
      </c>
      <c r="J181" s="357"/>
    </row>
    <row r="182" customFormat="false" ht="12.75" hidden="false" customHeight="true" outlineLevel="0" collapsed="false">
      <c r="A182" s="416"/>
      <c r="B182" s="417"/>
      <c r="C182" s="449" t="s">
        <v>625</v>
      </c>
      <c r="D182" s="449"/>
      <c r="E182" s="450" t="n">
        <v>6</v>
      </c>
      <c r="F182" s="420"/>
      <c r="G182" s="421"/>
      <c r="H182" s="422" t="s">
        <v>817</v>
      </c>
      <c r="J182" s="357"/>
    </row>
    <row r="183" customFormat="false" ht="12.75" hidden="false" customHeight="true" outlineLevel="0" collapsed="false">
      <c r="A183" s="410" t="n">
        <v>34</v>
      </c>
      <c r="B183" s="411" t="s">
        <v>818</v>
      </c>
      <c r="C183" s="412" t="s">
        <v>819</v>
      </c>
      <c r="D183" s="413" t="s">
        <v>208</v>
      </c>
      <c r="E183" s="414" t="n">
        <v>1</v>
      </c>
      <c r="F183" s="414" t="n">
        <v>220</v>
      </c>
      <c r="G183" s="415" t="n">
        <f aca="false">E183*F183</f>
        <v>220</v>
      </c>
      <c r="H183" s="422" t="s">
        <v>820</v>
      </c>
      <c r="J183" s="357"/>
    </row>
    <row r="184" customFormat="false" ht="12.75" hidden="false" customHeight="true" outlineLevel="0" collapsed="false">
      <c r="A184" s="416"/>
      <c r="B184" s="417"/>
      <c r="C184" s="418" t="s">
        <v>821</v>
      </c>
      <c r="D184" s="418"/>
      <c r="E184" s="419" t="n">
        <v>0</v>
      </c>
      <c r="F184" s="420"/>
      <c r="G184" s="421"/>
      <c r="J184" s="357" t="n">
        <v>2</v>
      </c>
      <c r="V184" s="339" t="n">
        <v>1</v>
      </c>
      <c r="W184" s="339" t="n">
        <v>1</v>
      </c>
      <c r="X184" s="339" t="n">
        <v>1</v>
      </c>
      <c r="AU184" s="339" t="n">
        <v>1</v>
      </c>
      <c r="AV184" s="339" t="n">
        <f aca="false">IF(AU184=1,G184,0)</f>
        <v>0</v>
      </c>
      <c r="AW184" s="339" t="n">
        <f aca="false">IF(AU184=2,G184,0)</f>
        <v>0</v>
      </c>
      <c r="AX184" s="339" t="n">
        <f aca="false">IF(AU184=3,G184,0)</f>
        <v>0</v>
      </c>
      <c r="AY184" s="339" t="n">
        <f aca="false">IF(AU184=4,G184,0)</f>
        <v>0</v>
      </c>
      <c r="AZ184" s="339" t="n">
        <f aca="false">IF(AU184=5,G184,0)</f>
        <v>0</v>
      </c>
      <c r="BV184" s="357" t="n">
        <v>1</v>
      </c>
      <c r="BW184" s="357" t="n">
        <v>1</v>
      </c>
      <c r="CU184" s="339" t="n">
        <v>0.00011</v>
      </c>
    </row>
    <row r="185" customFormat="false" ht="12.75" hidden="false" customHeight="true" outlineLevel="0" collapsed="false">
      <c r="A185" s="416"/>
      <c r="B185" s="417"/>
      <c r="C185" s="418" t="s">
        <v>822</v>
      </c>
      <c r="D185" s="418"/>
      <c r="E185" s="419" t="n">
        <v>1</v>
      </c>
      <c r="F185" s="420"/>
      <c r="G185" s="421"/>
      <c r="J185" s="357" t="n">
        <v>2</v>
      </c>
      <c r="V185" s="339" t="n">
        <v>1</v>
      </c>
      <c r="W185" s="339" t="n">
        <v>1</v>
      </c>
      <c r="X185" s="339" t="n">
        <v>1</v>
      </c>
      <c r="AU185" s="339" t="n">
        <v>1</v>
      </c>
      <c r="AV185" s="339" t="n">
        <f aca="false">IF(AU185=1,G185,0)</f>
        <v>0</v>
      </c>
      <c r="AW185" s="339" t="n">
        <f aca="false">IF(AU185=2,G185,0)</f>
        <v>0</v>
      </c>
      <c r="AX185" s="339" t="n">
        <f aca="false">IF(AU185=3,G185,0)</f>
        <v>0</v>
      </c>
      <c r="AY185" s="339" t="n">
        <f aca="false">IF(AU185=4,G185,0)</f>
        <v>0</v>
      </c>
      <c r="AZ185" s="339" t="n">
        <f aca="false">IF(AU185=5,G185,0)</f>
        <v>0</v>
      </c>
      <c r="BV185" s="357" t="n">
        <v>1</v>
      </c>
      <c r="BW185" s="357" t="n">
        <v>1</v>
      </c>
      <c r="CU185" s="339" t="n">
        <v>0.00013</v>
      </c>
    </row>
    <row r="186" customFormat="false" ht="12.75" hidden="false" customHeight="false" outlineLevel="0" collapsed="false">
      <c r="A186" s="410" t="n">
        <v>35</v>
      </c>
      <c r="B186" s="411" t="s">
        <v>823</v>
      </c>
      <c r="C186" s="412" t="s">
        <v>824</v>
      </c>
      <c r="D186" s="413" t="s">
        <v>208</v>
      </c>
      <c r="E186" s="414" t="n">
        <v>3</v>
      </c>
      <c r="F186" s="414" t="n">
        <v>450</v>
      </c>
      <c r="G186" s="415" t="n">
        <f aca="false">E186*F186</f>
        <v>1350</v>
      </c>
      <c r="J186" s="357" t="n">
        <v>2</v>
      </c>
      <c r="V186" s="339" t="n">
        <v>1</v>
      </c>
      <c r="W186" s="339" t="n">
        <v>1</v>
      </c>
      <c r="X186" s="339" t="n">
        <v>1</v>
      </c>
      <c r="AU186" s="339" t="n">
        <v>1</v>
      </c>
      <c r="AV186" s="339" t="n">
        <f aca="false">IF(AU186=1,G186,0)</f>
        <v>1350</v>
      </c>
      <c r="AW186" s="339" t="n">
        <f aca="false">IF(AU186=2,G186,0)</f>
        <v>0</v>
      </c>
      <c r="AX186" s="339" t="n">
        <f aca="false">IF(AU186=3,G186,0)</f>
        <v>0</v>
      </c>
      <c r="AY186" s="339" t="n">
        <f aca="false">IF(AU186=4,G186,0)</f>
        <v>0</v>
      </c>
      <c r="AZ186" s="339" t="n">
        <f aca="false">IF(AU186=5,G186,0)</f>
        <v>0</v>
      </c>
      <c r="BV186" s="357" t="n">
        <v>1</v>
      </c>
      <c r="BW186" s="357" t="n">
        <v>1</v>
      </c>
      <c r="CU186" s="339" t="n">
        <v>0</v>
      </c>
    </row>
    <row r="187" customFormat="false" ht="12.75" hidden="false" customHeight="true" outlineLevel="0" collapsed="false">
      <c r="A187" s="416"/>
      <c r="B187" s="417"/>
      <c r="C187" s="418" t="s">
        <v>825</v>
      </c>
      <c r="D187" s="418"/>
      <c r="E187" s="419" t="n">
        <v>0</v>
      </c>
      <c r="F187" s="420"/>
      <c r="G187" s="421"/>
      <c r="H187" s="422" t="s">
        <v>826</v>
      </c>
      <c r="J187" s="357"/>
    </row>
    <row r="188" customFormat="false" ht="12.75" hidden="false" customHeight="true" outlineLevel="0" collapsed="false">
      <c r="A188" s="416"/>
      <c r="B188" s="417"/>
      <c r="C188" s="418" t="s">
        <v>827</v>
      </c>
      <c r="D188" s="418"/>
      <c r="E188" s="419" t="n">
        <v>2</v>
      </c>
      <c r="F188" s="420"/>
      <c r="G188" s="421"/>
      <c r="J188" s="357" t="n">
        <v>2</v>
      </c>
      <c r="V188" s="339" t="n">
        <v>1</v>
      </c>
      <c r="W188" s="339" t="n">
        <v>1</v>
      </c>
      <c r="X188" s="339" t="n">
        <v>1</v>
      </c>
      <c r="AU188" s="339" t="n">
        <v>1</v>
      </c>
      <c r="AV188" s="339" t="n">
        <f aca="false">IF(AU188=1,G188,0)</f>
        <v>0</v>
      </c>
      <c r="AW188" s="339" t="n">
        <f aca="false">IF(AU188=2,G188,0)</f>
        <v>0</v>
      </c>
      <c r="AX188" s="339" t="n">
        <f aca="false">IF(AU188=3,G188,0)</f>
        <v>0</v>
      </c>
      <c r="AY188" s="339" t="n">
        <f aca="false">IF(AU188=4,G188,0)</f>
        <v>0</v>
      </c>
      <c r="AZ188" s="339" t="n">
        <f aca="false">IF(AU188=5,G188,0)</f>
        <v>0</v>
      </c>
      <c r="BV188" s="357" t="n">
        <v>1</v>
      </c>
      <c r="BW188" s="357" t="n">
        <v>1</v>
      </c>
      <c r="CU188" s="339" t="n">
        <v>0</v>
      </c>
    </row>
    <row r="189" customFormat="false" ht="12.75" hidden="false" customHeight="true" outlineLevel="0" collapsed="false">
      <c r="A189" s="416"/>
      <c r="B189" s="417"/>
      <c r="C189" s="418" t="s">
        <v>828</v>
      </c>
      <c r="D189" s="418"/>
      <c r="E189" s="419" t="n">
        <v>1</v>
      </c>
      <c r="F189" s="420"/>
      <c r="G189" s="421"/>
      <c r="J189" s="357" t="n">
        <v>2</v>
      </c>
      <c r="V189" s="339" t="n">
        <v>1</v>
      </c>
      <c r="W189" s="339" t="n">
        <v>1</v>
      </c>
      <c r="X189" s="339" t="n">
        <v>1</v>
      </c>
      <c r="AU189" s="339" t="n">
        <v>1</v>
      </c>
      <c r="AV189" s="339" t="n">
        <f aca="false">IF(AU189=1,G189,0)</f>
        <v>0</v>
      </c>
      <c r="AW189" s="339" t="n">
        <f aca="false">IF(AU189=2,G189,0)</f>
        <v>0</v>
      </c>
      <c r="AX189" s="339" t="n">
        <f aca="false">IF(AU189=3,G189,0)</f>
        <v>0</v>
      </c>
      <c r="AY189" s="339" t="n">
        <f aca="false">IF(AU189=4,G189,0)</f>
        <v>0</v>
      </c>
      <c r="AZ189" s="339" t="n">
        <f aca="false">IF(AU189=5,G189,0)</f>
        <v>0</v>
      </c>
      <c r="BV189" s="357" t="n">
        <v>1</v>
      </c>
      <c r="BW189" s="357" t="n">
        <v>1</v>
      </c>
      <c r="CU189" s="339" t="n">
        <v>0.14494</v>
      </c>
    </row>
    <row r="190" customFormat="false" ht="12.75" hidden="false" customHeight="true" outlineLevel="0" collapsed="false">
      <c r="A190" s="410" t="n">
        <v>36</v>
      </c>
      <c r="B190" s="411" t="s">
        <v>829</v>
      </c>
      <c r="C190" s="412" t="s">
        <v>830</v>
      </c>
      <c r="D190" s="413" t="s">
        <v>208</v>
      </c>
      <c r="E190" s="414" t="n">
        <v>1</v>
      </c>
      <c r="F190" s="414" t="n">
        <v>250</v>
      </c>
      <c r="G190" s="415" t="n">
        <f aca="false">E190*F190</f>
        <v>250</v>
      </c>
      <c r="H190" s="422" t="s">
        <v>831</v>
      </c>
      <c r="J190" s="357"/>
    </row>
    <row r="191" customFormat="false" ht="12.75" hidden="false" customHeight="true" outlineLevel="0" collapsed="false">
      <c r="A191" s="416"/>
      <c r="B191" s="417"/>
      <c r="C191" s="418" t="s">
        <v>757</v>
      </c>
      <c r="D191" s="418"/>
      <c r="E191" s="419" t="n">
        <v>0</v>
      </c>
      <c r="F191" s="420"/>
      <c r="G191" s="421"/>
      <c r="H191" s="422" t="s">
        <v>832</v>
      </c>
      <c r="J191" s="357"/>
    </row>
    <row r="192" customFormat="false" ht="12.75" hidden="false" customHeight="true" outlineLevel="0" collapsed="false">
      <c r="A192" s="416"/>
      <c r="B192" s="417"/>
      <c r="C192" s="418" t="s">
        <v>804</v>
      </c>
      <c r="D192" s="418"/>
      <c r="E192" s="419" t="n">
        <v>1</v>
      </c>
      <c r="F192" s="420"/>
      <c r="G192" s="421"/>
      <c r="J192" s="357" t="n">
        <v>2</v>
      </c>
      <c r="V192" s="339" t="n">
        <v>1</v>
      </c>
      <c r="W192" s="339" t="n">
        <v>1</v>
      </c>
      <c r="X192" s="339" t="n">
        <v>1</v>
      </c>
      <c r="AU192" s="339" t="n">
        <v>1</v>
      </c>
      <c r="AV192" s="339" t="n">
        <f aca="false">IF(AU192=1,G192,0)</f>
        <v>0</v>
      </c>
      <c r="AW192" s="339" t="n">
        <f aca="false">IF(AU192=2,G192,0)</f>
        <v>0</v>
      </c>
      <c r="AX192" s="339" t="n">
        <f aca="false">IF(AU192=3,G192,0)</f>
        <v>0</v>
      </c>
      <c r="AY192" s="339" t="n">
        <f aca="false">IF(AU192=4,G192,0)</f>
        <v>0</v>
      </c>
      <c r="AZ192" s="339" t="n">
        <f aca="false">IF(AU192=5,G192,0)</f>
        <v>0</v>
      </c>
      <c r="BV192" s="357" t="n">
        <v>1</v>
      </c>
      <c r="BW192" s="357" t="n">
        <v>1</v>
      </c>
      <c r="CU192" s="339" t="n">
        <v>0</v>
      </c>
    </row>
    <row r="193" customFormat="false" ht="12.75" hidden="false" customHeight="false" outlineLevel="0" collapsed="false">
      <c r="A193" s="410" t="n">
        <v>37</v>
      </c>
      <c r="B193" s="411" t="s">
        <v>833</v>
      </c>
      <c r="C193" s="412" t="s">
        <v>834</v>
      </c>
      <c r="D193" s="413" t="s">
        <v>497</v>
      </c>
      <c r="E193" s="414" t="n">
        <v>14</v>
      </c>
      <c r="F193" s="414" t="n">
        <v>6000</v>
      </c>
      <c r="G193" s="415" t="n">
        <f aca="false">E193*F193</f>
        <v>84000</v>
      </c>
      <c r="J193" s="357" t="n">
        <v>2</v>
      </c>
      <c r="V193" s="339" t="n">
        <v>1</v>
      </c>
      <c r="W193" s="339" t="n">
        <v>1</v>
      </c>
      <c r="X193" s="339" t="n">
        <v>1</v>
      </c>
      <c r="AU193" s="339" t="n">
        <v>1</v>
      </c>
      <c r="AV193" s="339" t="n">
        <f aca="false">IF(AU193=1,G193,0)</f>
        <v>84000</v>
      </c>
      <c r="AW193" s="339" t="n">
        <f aca="false">IF(AU193=2,G193,0)</f>
        <v>0</v>
      </c>
      <c r="AX193" s="339" t="n">
        <f aca="false">IF(AU193=3,G193,0)</f>
        <v>0</v>
      </c>
      <c r="AY193" s="339" t="n">
        <f aca="false">IF(AU193=4,G193,0)</f>
        <v>0</v>
      </c>
      <c r="AZ193" s="339" t="n">
        <f aca="false">IF(AU193=5,G193,0)</f>
        <v>0</v>
      </c>
      <c r="BV193" s="357" t="n">
        <v>1</v>
      </c>
      <c r="BW193" s="357" t="n">
        <v>1</v>
      </c>
      <c r="CU193" s="339" t="n">
        <v>0</v>
      </c>
    </row>
    <row r="194" customFormat="false" ht="12.75" hidden="false" customHeight="false" outlineLevel="0" collapsed="false">
      <c r="A194" s="410" t="n">
        <v>38</v>
      </c>
      <c r="B194" s="411" t="s">
        <v>835</v>
      </c>
      <c r="C194" s="412" t="s">
        <v>836</v>
      </c>
      <c r="D194" s="413" t="s">
        <v>497</v>
      </c>
      <c r="E194" s="414" t="n">
        <v>4</v>
      </c>
      <c r="F194" s="414" t="n">
        <v>6000</v>
      </c>
      <c r="G194" s="415" t="n">
        <f aca="false">E194*F194</f>
        <v>24000</v>
      </c>
      <c r="J194" s="357" t="n">
        <v>2</v>
      </c>
      <c r="V194" s="339" t="n">
        <v>2</v>
      </c>
      <c r="W194" s="339" t="n">
        <v>1</v>
      </c>
      <c r="X194" s="339" t="n">
        <v>1</v>
      </c>
      <c r="AU194" s="339" t="n">
        <v>1</v>
      </c>
      <c r="AV194" s="339" t="n">
        <f aca="false">IF(AU194=1,G194,0)</f>
        <v>24000</v>
      </c>
      <c r="AW194" s="339" t="n">
        <f aca="false">IF(AU194=2,G194,0)</f>
        <v>0</v>
      </c>
      <c r="AX194" s="339" t="n">
        <f aca="false">IF(AU194=3,G194,0)</f>
        <v>0</v>
      </c>
      <c r="AY194" s="339" t="n">
        <f aca="false">IF(AU194=4,G194,0)</f>
        <v>0</v>
      </c>
      <c r="AZ194" s="339" t="n">
        <f aca="false">IF(AU194=5,G194,0)</f>
        <v>0</v>
      </c>
      <c r="BV194" s="357" t="n">
        <v>2</v>
      </c>
      <c r="BW194" s="357" t="n">
        <v>1</v>
      </c>
      <c r="CU194" s="339" t="n">
        <v>0.05883</v>
      </c>
    </row>
    <row r="195" customFormat="false" ht="12.75" hidden="false" customHeight="true" outlineLevel="0" collapsed="false">
      <c r="A195" s="410" t="n">
        <v>39</v>
      </c>
      <c r="B195" s="411" t="s">
        <v>837</v>
      </c>
      <c r="C195" s="412" t="s">
        <v>838</v>
      </c>
      <c r="D195" s="413" t="s">
        <v>37</v>
      </c>
      <c r="E195" s="414" t="n">
        <v>474.425</v>
      </c>
      <c r="F195" s="414" t="n">
        <v>80</v>
      </c>
      <c r="G195" s="415" t="n">
        <f aca="false">E195*F195</f>
        <v>37954</v>
      </c>
      <c r="H195" s="422" t="s">
        <v>839</v>
      </c>
      <c r="J195" s="357"/>
    </row>
    <row r="196" customFormat="false" ht="12.75" hidden="false" customHeight="true" outlineLevel="0" collapsed="false">
      <c r="A196" s="416"/>
      <c r="B196" s="417"/>
      <c r="C196" s="418" t="s">
        <v>840</v>
      </c>
      <c r="D196" s="418"/>
      <c r="E196" s="419" t="n">
        <v>474.425</v>
      </c>
      <c r="F196" s="420"/>
      <c r="G196" s="421"/>
      <c r="J196" s="357" t="n">
        <v>2</v>
      </c>
      <c r="V196" s="339" t="n">
        <v>2</v>
      </c>
      <c r="W196" s="339" t="n">
        <v>1</v>
      </c>
      <c r="X196" s="339" t="n">
        <v>1</v>
      </c>
      <c r="AU196" s="339" t="n">
        <v>1</v>
      </c>
      <c r="AV196" s="339" t="n">
        <f aca="false">IF(AU196=1,G196,0)</f>
        <v>0</v>
      </c>
      <c r="AW196" s="339" t="n">
        <f aca="false">IF(AU196=2,G196,0)</f>
        <v>0</v>
      </c>
      <c r="AX196" s="339" t="n">
        <f aca="false">IF(AU196=3,G196,0)</f>
        <v>0</v>
      </c>
      <c r="AY196" s="339" t="n">
        <f aca="false">IF(AU196=4,G196,0)</f>
        <v>0</v>
      </c>
      <c r="AZ196" s="339" t="n">
        <f aca="false">IF(AU196=5,G196,0)</f>
        <v>0</v>
      </c>
      <c r="BV196" s="357" t="n">
        <v>2</v>
      </c>
      <c r="BW196" s="357" t="n">
        <v>1</v>
      </c>
      <c r="CU196" s="339" t="n">
        <v>0.06013</v>
      </c>
    </row>
    <row r="197" customFormat="false" ht="12.75" hidden="false" customHeight="true" outlineLevel="0" collapsed="false">
      <c r="A197" s="410" t="n">
        <v>40</v>
      </c>
      <c r="B197" s="411" t="s">
        <v>841</v>
      </c>
      <c r="C197" s="412" t="s">
        <v>842</v>
      </c>
      <c r="D197" s="413" t="s">
        <v>208</v>
      </c>
      <c r="E197" s="414" t="n">
        <v>29</v>
      </c>
      <c r="F197" s="414" t="n">
        <v>1750</v>
      </c>
      <c r="G197" s="415" t="n">
        <f aca="false">E197*F197</f>
        <v>50750</v>
      </c>
      <c r="H197" s="422" t="s">
        <v>843</v>
      </c>
      <c r="J197" s="357"/>
    </row>
    <row r="198" customFormat="false" ht="12.75" hidden="false" customHeight="true" outlineLevel="0" collapsed="false">
      <c r="A198" s="416"/>
      <c r="B198" s="417"/>
      <c r="C198" s="418" t="s">
        <v>844</v>
      </c>
      <c r="D198" s="418"/>
      <c r="E198" s="419" t="n">
        <v>25</v>
      </c>
      <c r="F198" s="420"/>
      <c r="G198" s="421"/>
      <c r="J198" s="357" t="n">
        <v>2</v>
      </c>
      <c r="V198" s="339" t="n">
        <v>2</v>
      </c>
      <c r="W198" s="339" t="n">
        <v>1</v>
      </c>
      <c r="X198" s="339" t="n">
        <v>1</v>
      </c>
      <c r="AU198" s="339" t="n">
        <v>1</v>
      </c>
      <c r="AV198" s="339" t="n">
        <f aca="false">IF(AU198=1,G198,0)</f>
        <v>0</v>
      </c>
      <c r="AW198" s="339" t="n">
        <f aca="false">IF(AU198=2,G198,0)</f>
        <v>0</v>
      </c>
      <c r="AX198" s="339" t="n">
        <f aca="false">IF(AU198=3,G198,0)</f>
        <v>0</v>
      </c>
      <c r="AY198" s="339" t="n">
        <f aca="false">IF(AU198=4,G198,0)</f>
        <v>0</v>
      </c>
      <c r="AZ198" s="339" t="n">
        <f aca="false">IF(AU198=5,G198,0)</f>
        <v>0</v>
      </c>
      <c r="BV198" s="357" t="n">
        <v>2</v>
      </c>
      <c r="BW198" s="357" t="n">
        <v>1</v>
      </c>
      <c r="CU198" s="339" t="n">
        <v>0.06013</v>
      </c>
    </row>
    <row r="199" customFormat="false" ht="12.75" hidden="false" customHeight="true" outlineLevel="0" collapsed="false">
      <c r="A199" s="416"/>
      <c r="B199" s="417"/>
      <c r="C199" s="418" t="s">
        <v>832</v>
      </c>
      <c r="D199" s="418"/>
      <c r="E199" s="419" t="n">
        <v>4</v>
      </c>
      <c r="F199" s="420"/>
      <c r="G199" s="421"/>
      <c r="H199" s="422" t="s">
        <v>845</v>
      </c>
      <c r="J199" s="357"/>
    </row>
    <row r="200" customFormat="false" ht="22.5" hidden="false" customHeight="false" outlineLevel="0" collapsed="false">
      <c r="A200" s="410" t="n">
        <v>41</v>
      </c>
      <c r="B200" s="411" t="s">
        <v>846</v>
      </c>
      <c r="C200" s="412" t="s">
        <v>847</v>
      </c>
      <c r="D200" s="413" t="s">
        <v>175</v>
      </c>
      <c r="E200" s="414" t="n">
        <v>1</v>
      </c>
      <c r="F200" s="414" t="n">
        <v>100000</v>
      </c>
      <c r="G200" s="415" t="n">
        <f aca="false">E200*F200</f>
        <v>100000</v>
      </c>
      <c r="J200" s="357" t="n">
        <v>2</v>
      </c>
      <c r="V200" s="339" t="n">
        <v>2</v>
      </c>
      <c r="W200" s="339" t="n">
        <v>1</v>
      </c>
      <c r="X200" s="339" t="n">
        <v>1</v>
      </c>
      <c r="AU200" s="339" t="n">
        <v>1</v>
      </c>
      <c r="AV200" s="339" t="n">
        <f aca="false">IF(AU200=1,G200,0)</f>
        <v>100000</v>
      </c>
      <c r="AW200" s="339" t="n">
        <f aca="false">IF(AU200=2,G200,0)</f>
        <v>0</v>
      </c>
      <c r="AX200" s="339" t="n">
        <f aca="false">IF(AU200=3,G200,0)</f>
        <v>0</v>
      </c>
      <c r="AY200" s="339" t="n">
        <f aca="false">IF(AU200=4,G200,0)</f>
        <v>0</v>
      </c>
      <c r="AZ200" s="339" t="n">
        <f aca="false">IF(AU200=5,G200,0)</f>
        <v>0</v>
      </c>
      <c r="BV200" s="357" t="n">
        <v>2</v>
      </c>
      <c r="BW200" s="357" t="n">
        <v>1</v>
      </c>
      <c r="CU200" s="339" t="n">
        <v>0.06093</v>
      </c>
    </row>
    <row r="201" customFormat="false" ht="12.75" hidden="false" customHeight="true" outlineLevel="0" collapsed="false">
      <c r="A201" s="410" t="n">
        <v>42</v>
      </c>
      <c r="B201" s="411" t="s">
        <v>848</v>
      </c>
      <c r="C201" s="412" t="s">
        <v>849</v>
      </c>
      <c r="D201" s="413" t="s">
        <v>175</v>
      </c>
      <c r="E201" s="414" t="n">
        <v>1</v>
      </c>
      <c r="F201" s="414" t="n">
        <v>10000</v>
      </c>
      <c r="G201" s="415" t="n">
        <f aca="false">E201*F201</f>
        <v>10000</v>
      </c>
      <c r="H201" s="422" t="s">
        <v>850</v>
      </c>
      <c r="J201" s="357"/>
    </row>
    <row r="202" customFormat="false" ht="12.75" hidden="false" customHeight="false" outlineLevel="0" collapsed="false">
      <c r="A202" s="410" t="n">
        <v>43</v>
      </c>
      <c r="B202" s="411" t="s">
        <v>851</v>
      </c>
      <c r="C202" s="412" t="s">
        <v>852</v>
      </c>
      <c r="D202" s="413" t="s">
        <v>37</v>
      </c>
      <c r="E202" s="414" t="n">
        <v>473.5</v>
      </c>
      <c r="F202" s="414" t="n">
        <v>10</v>
      </c>
      <c r="G202" s="415" t="n">
        <f aca="false">E202*F202</f>
        <v>4735</v>
      </c>
      <c r="J202" s="357" t="n">
        <v>2</v>
      </c>
      <c r="V202" s="339" t="n">
        <v>2</v>
      </c>
      <c r="W202" s="339" t="n">
        <v>1</v>
      </c>
      <c r="X202" s="339" t="n">
        <v>1</v>
      </c>
      <c r="AU202" s="339" t="n">
        <v>1</v>
      </c>
      <c r="AV202" s="339" t="n">
        <f aca="false">IF(AU202=1,G202,0)</f>
        <v>4735</v>
      </c>
      <c r="AW202" s="339" t="n">
        <f aca="false">IF(AU202=2,G202,0)</f>
        <v>0</v>
      </c>
      <c r="AX202" s="339" t="n">
        <f aca="false">IF(AU202=3,G202,0)</f>
        <v>0</v>
      </c>
      <c r="AY202" s="339" t="n">
        <f aca="false">IF(AU202=4,G202,0)</f>
        <v>0</v>
      </c>
      <c r="AZ202" s="339" t="n">
        <f aca="false">IF(AU202=5,G202,0)</f>
        <v>0</v>
      </c>
      <c r="BV202" s="357" t="n">
        <v>2</v>
      </c>
      <c r="BW202" s="357" t="n">
        <v>1</v>
      </c>
      <c r="CU202" s="339" t="n">
        <v>0.06592</v>
      </c>
    </row>
    <row r="203" customFormat="false" ht="12.75" hidden="false" customHeight="true" outlineLevel="0" collapsed="false">
      <c r="A203" s="410" t="n">
        <v>44</v>
      </c>
      <c r="B203" s="411" t="s">
        <v>853</v>
      </c>
      <c r="C203" s="412" t="s">
        <v>854</v>
      </c>
      <c r="D203" s="413" t="s">
        <v>208</v>
      </c>
      <c r="E203" s="414" t="n">
        <v>3</v>
      </c>
      <c r="F203" s="414" t="n">
        <v>15890</v>
      </c>
      <c r="G203" s="415" t="n">
        <f aca="false">E203*F203</f>
        <v>47670</v>
      </c>
      <c r="H203" s="422" t="s">
        <v>855</v>
      </c>
      <c r="J203" s="357"/>
    </row>
    <row r="204" customFormat="false" ht="12.75" hidden="false" customHeight="true" outlineLevel="0" collapsed="false">
      <c r="A204" s="416"/>
      <c r="B204" s="417"/>
      <c r="C204" s="418" t="s">
        <v>856</v>
      </c>
      <c r="D204" s="418"/>
      <c r="E204" s="419" t="n">
        <v>3</v>
      </c>
      <c r="F204" s="420"/>
      <c r="G204" s="421"/>
      <c r="J204" s="357" t="n">
        <v>2</v>
      </c>
      <c r="V204" s="339" t="n">
        <v>2</v>
      </c>
      <c r="W204" s="339" t="n">
        <v>1</v>
      </c>
      <c r="X204" s="339" t="n">
        <v>1</v>
      </c>
      <c r="AU204" s="339" t="n">
        <v>1</v>
      </c>
      <c r="AV204" s="339" t="n">
        <f aca="false">IF(AU204=1,G204,0)</f>
        <v>0</v>
      </c>
      <c r="AW204" s="339" t="n">
        <f aca="false">IF(AU204=2,G204,0)</f>
        <v>0</v>
      </c>
      <c r="AX204" s="339" t="n">
        <f aca="false">IF(AU204=3,G204,0)</f>
        <v>0</v>
      </c>
      <c r="AY204" s="339" t="n">
        <f aca="false">IF(AU204=4,G204,0)</f>
        <v>0</v>
      </c>
      <c r="AZ204" s="339" t="n">
        <f aca="false">IF(AU204=5,G204,0)</f>
        <v>0</v>
      </c>
      <c r="BV204" s="357" t="n">
        <v>2</v>
      </c>
      <c r="BW204" s="357" t="n">
        <v>1</v>
      </c>
      <c r="CU204" s="339" t="n">
        <v>0.06672</v>
      </c>
    </row>
    <row r="205" customFormat="false" ht="12.75" hidden="false" customHeight="true" outlineLevel="0" collapsed="false">
      <c r="A205" s="410" t="n">
        <v>45</v>
      </c>
      <c r="B205" s="411" t="s">
        <v>857</v>
      </c>
      <c r="C205" s="412" t="s">
        <v>858</v>
      </c>
      <c r="D205" s="413" t="s">
        <v>208</v>
      </c>
      <c r="E205" s="414" t="n">
        <v>4</v>
      </c>
      <c r="F205" s="414" t="n">
        <v>16358</v>
      </c>
      <c r="G205" s="415" t="n">
        <f aca="false">E205*F205</f>
        <v>65432</v>
      </c>
      <c r="H205" s="422" t="s">
        <v>859</v>
      </c>
      <c r="J205" s="357"/>
    </row>
    <row r="206" customFormat="false" ht="12.75" hidden="false" customHeight="true" outlineLevel="0" collapsed="false">
      <c r="A206" s="416"/>
      <c r="B206" s="417"/>
      <c r="C206" s="418" t="s">
        <v>860</v>
      </c>
      <c r="D206" s="418"/>
      <c r="E206" s="419" t="n">
        <v>4</v>
      </c>
      <c r="F206" s="420"/>
      <c r="G206" s="421"/>
      <c r="J206" s="357" t="n">
        <v>2</v>
      </c>
      <c r="V206" s="339" t="n">
        <v>2</v>
      </c>
      <c r="W206" s="339" t="n">
        <v>1</v>
      </c>
      <c r="X206" s="339" t="n">
        <v>1</v>
      </c>
      <c r="AU206" s="339" t="n">
        <v>1</v>
      </c>
      <c r="AV206" s="339" t="n">
        <f aca="false">IF(AU206=1,G206,0)</f>
        <v>0</v>
      </c>
      <c r="AW206" s="339" t="n">
        <f aca="false">IF(AU206=2,G206,0)</f>
        <v>0</v>
      </c>
      <c r="AX206" s="339" t="n">
        <f aca="false">IF(AU206=3,G206,0)</f>
        <v>0</v>
      </c>
      <c r="AY206" s="339" t="n">
        <f aca="false">IF(AU206=4,G206,0)</f>
        <v>0</v>
      </c>
      <c r="AZ206" s="339" t="n">
        <f aca="false">IF(AU206=5,G206,0)</f>
        <v>0</v>
      </c>
      <c r="BV206" s="357" t="n">
        <v>2</v>
      </c>
      <c r="BW206" s="357" t="n">
        <v>1</v>
      </c>
      <c r="CU206" s="339" t="n">
        <v>0.07183</v>
      </c>
    </row>
    <row r="207" customFormat="false" ht="12.75" hidden="false" customHeight="true" outlineLevel="0" collapsed="false">
      <c r="A207" s="410" t="n">
        <v>46</v>
      </c>
      <c r="B207" s="411" t="s">
        <v>861</v>
      </c>
      <c r="C207" s="412" t="s">
        <v>862</v>
      </c>
      <c r="D207" s="413" t="s">
        <v>208</v>
      </c>
      <c r="E207" s="414" t="n">
        <v>2</v>
      </c>
      <c r="F207" s="414" t="n">
        <v>17786</v>
      </c>
      <c r="G207" s="415" t="n">
        <f aca="false">E207*F207</f>
        <v>35572</v>
      </c>
      <c r="H207" s="422" t="s">
        <v>863</v>
      </c>
      <c r="J207" s="357"/>
    </row>
    <row r="208" customFormat="false" ht="12.75" hidden="false" customHeight="true" outlineLevel="0" collapsed="false">
      <c r="A208" s="416"/>
      <c r="B208" s="417"/>
      <c r="C208" s="418" t="s">
        <v>864</v>
      </c>
      <c r="D208" s="418"/>
      <c r="E208" s="419" t="n">
        <v>2</v>
      </c>
      <c r="F208" s="420"/>
      <c r="G208" s="421"/>
      <c r="J208" s="357" t="n">
        <v>2</v>
      </c>
      <c r="V208" s="339" t="n">
        <v>3</v>
      </c>
      <c r="W208" s="339" t="n">
        <v>1</v>
      </c>
      <c r="X208" s="339" t="n">
        <v>28611001</v>
      </c>
      <c r="AU208" s="339" t="n">
        <v>1</v>
      </c>
      <c r="AV208" s="339" t="n">
        <f aca="false">IF(AU208=1,G208,0)</f>
        <v>0</v>
      </c>
      <c r="AW208" s="339" t="n">
        <f aca="false">IF(AU208=2,G208,0)</f>
        <v>0</v>
      </c>
      <c r="AX208" s="339" t="n">
        <f aca="false">IF(AU208=3,G208,0)</f>
        <v>0</v>
      </c>
      <c r="AY208" s="339" t="n">
        <f aca="false">IF(AU208=4,G208,0)</f>
        <v>0</v>
      </c>
      <c r="AZ208" s="339" t="n">
        <f aca="false">IF(AU208=5,G208,0)</f>
        <v>0</v>
      </c>
      <c r="BV208" s="357" t="n">
        <v>3</v>
      </c>
      <c r="BW208" s="357" t="n">
        <v>1</v>
      </c>
      <c r="CU208" s="339" t="n">
        <v>0.0015</v>
      </c>
    </row>
    <row r="209" customFormat="false" ht="12.75" hidden="false" customHeight="true" outlineLevel="0" collapsed="false">
      <c r="A209" s="410" t="n">
        <v>47</v>
      </c>
      <c r="B209" s="411" t="s">
        <v>865</v>
      </c>
      <c r="C209" s="412" t="s">
        <v>866</v>
      </c>
      <c r="D209" s="413" t="s">
        <v>208</v>
      </c>
      <c r="E209" s="414" t="n">
        <v>3</v>
      </c>
      <c r="F209" s="414" t="n">
        <v>17438</v>
      </c>
      <c r="G209" s="415" t="n">
        <f aca="false">E209*F209</f>
        <v>52314</v>
      </c>
      <c r="H209" s="422" t="s">
        <v>867</v>
      </c>
      <c r="J209" s="357"/>
    </row>
    <row r="210" customFormat="false" ht="12.75" hidden="false" customHeight="true" outlineLevel="0" collapsed="false">
      <c r="A210" s="416"/>
      <c r="B210" s="417"/>
      <c r="C210" s="418" t="s">
        <v>868</v>
      </c>
      <c r="D210" s="418"/>
      <c r="E210" s="419" t="n">
        <v>3</v>
      </c>
      <c r="F210" s="420"/>
      <c r="G210" s="421"/>
      <c r="J210" s="357" t="n">
        <v>2</v>
      </c>
      <c r="V210" s="339" t="n">
        <v>3</v>
      </c>
      <c r="W210" s="339" t="n">
        <v>1</v>
      </c>
      <c r="X210" s="339" t="n">
        <v>28611002</v>
      </c>
      <c r="AU210" s="339" t="n">
        <v>1</v>
      </c>
      <c r="AV210" s="339" t="n">
        <f aca="false">IF(AU210=1,G210,0)</f>
        <v>0</v>
      </c>
      <c r="AW210" s="339" t="n">
        <f aca="false">IF(AU210=2,G210,0)</f>
        <v>0</v>
      </c>
      <c r="AX210" s="339" t="n">
        <f aca="false">IF(AU210=3,G210,0)</f>
        <v>0</v>
      </c>
      <c r="AY210" s="339" t="n">
        <f aca="false">IF(AU210=4,G210,0)</f>
        <v>0</v>
      </c>
      <c r="AZ210" s="339" t="n">
        <f aca="false">IF(AU210=5,G210,0)</f>
        <v>0</v>
      </c>
      <c r="BV210" s="357" t="n">
        <v>3</v>
      </c>
      <c r="BW210" s="357" t="n">
        <v>1</v>
      </c>
      <c r="CU210" s="339" t="n">
        <v>0.0017</v>
      </c>
    </row>
    <row r="211" customFormat="false" ht="12.75" hidden="false" customHeight="true" outlineLevel="0" collapsed="false">
      <c r="A211" s="410" t="n">
        <v>48</v>
      </c>
      <c r="B211" s="411" t="s">
        <v>869</v>
      </c>
      <c r="C211" s="412" t="s">
        <v>870</v>
      </c>
      <c r="D211" s="413" t="s">
        <v>37</v>
      </c>
      <c r="E211" s="414" t="n">
        <v>45.7765</v>
      </c>
      <c r="F211" s="414" t="n">
        <v>254.4</v>
      </c>
      <c r="G211" s="415" t="n">
        <f aca="false">E211*F211</f>
        <v>11645.5416</v>
      </c>
      <c r="H211" s="422" t="s">
        <v>871</v>
      </c>
      <c r="J211" s="357"/>
    </row>
    <row r="212" customFormat="false" ht="12.75" hidden="false" customHeight="true" outlineLevel="0" collapsed="false">
      <c r="A212" s="416"/>
      <c r="B212" s="417"/>
      <c r="C212" s="418" t="s">
        <v>872</v>
      </c>
      <c r="D212" s="418"/>
      <c r="E212" s="419" t="n">
        <v>45.7765</v>
      </c>
      <c r="F212" s="420"/>
      <c r="G212" s="421"/>
      <c r="J212" s="357" t="n">
        <v>2</v>
      </c>
      <c r="V212" s="339" t="n">
        <v>3</v>
      </c>
      <c r="W212" s="339" t="n">
        <v>1</v>
      </c>
      <c r="X212" s="339" t="n">
        <v>28611003</v>
      </c>
      <c r="AU212" s="339" t="n">
        <v>1</v>
      </c>
      <c r="AV212" s="339" t="n">
        <f aca="false">IF(AU212=1,G212,0)</f>
        <v>0</v>
      </c>
      <c r="AW212" s="339" t="n">
        <f aca="false">IF(AU212=2,G212,0)</f>
        <v>0</v>
      </c>
      <c r="AX212" s="339" t="n">
        <f aca="false">IF(AU212=3,G212,0)</f>
        <v>0</v>
      </c>
      <c r="AY212" s="339" t="n">
        <f aca="false">IF(AU212=4,G212,0)</f>
        <v>0</v>
      </c>
      <c r="AZ212" s="339" t="n">
        <f aca="false">IF(AU212=5,G212,0)</f>
        <v>0</v>
      </c>
      <c r="BV212" s="357" t="n">
        <v>3</v>
      </c>
      <c r="BW212" s="357" t="n">
        <v>1</v>
      </c>
      <c r="CU212" s="339" t="n">
        <v>0.0032</v>
      </c>
    </row>
    <row r="213" customFormat="false" ht="12.75" hidden="false" customHeight="true" outlineLevel="0" collapsed="false">
      <c r="A213" s="410" t="n">
        <v>49</v>
      </c>
      <c r="B213" s="411" t="s">
        <v>873</v>
      </c>
      <c r="C213" s="412" t="s">
        <v>874</v>
      </c>
      <c r="D213" s="413" t="s">
        <v>37</v>
      </c>
      <c r="E213" s="414" t="n">
        <v>62.93</v>
      </c>
      <c r="F213" s="414" t="n">
        <v>255.6</v>
      </c>
      <c r="G213" s="415" t="n">
        <f aca="false">E213*F213</f>
        <v>16084.908</v>
      </c>
      <c r="H213" s="422" t="s">
        <v>875</v>
      </c>
      <c r="J213" s="357"/>
    </row>
    <row r="214" customFormat="false" ht="12.75" hidden="false" customHeight="true" outlineLevel="0" collapsed="false">
      <c r="A214" s="416"/>
      <c r="B214" s="417"/>
      <c r="C214" s="418" t="s">
        <v>876</v>
      </c>
      <c r="D214" s="418"/>
      <c r="E214" s="419" t="n">
        <v>62.93</v>
      </c>
      <c r="F214" s="420"/>
      <c r="G214" s="421"/>
      <c r="J214" s="357" t="n">
        <v>2</v>
      </c>
      <c r="V214" s="339" t="n">
        <v>3</v>
      </c>
      <c r="W214" s="339" t="n">
        <v>1</v>
      </c>
      <c r="X214" s="339" t="n">
        <v>28611005</v>
      </c>
      <c r="AU214" s="339" t="n">
        <v>1</v>
      </c>
      <c r="AV214" s="339" t="n">
        <f aca="false">IF(AU214=1,G214,0)</f>
        <v>0</v>
      </c>
      <c r="AW214" s="339" t="n">
        <f aca="false">IF(AU214=2,G214,0)</f>
        <v>0</v>
      </c>
      <c r="AX214" s="339" t="n">
        <f aca="false">IF(AU214=3,G214,0)</f>
        <v>0</v>
      </c>
      <c r="AY214" s="339" t="n">
        <f aca="false">IF(AU214=4,G214,0)</f>
        <v>0</v>
      </c>
      <c r="AZ214" s="339" t="n">
        <f aca="false">IF(AU214=5,G214,0)</f>
        <v>0</v>
      </c>
      <c r="BV214" s="357" t="n">
        <v>3</v>
      </c>
      <c r="BW214" s="357" t="n">
        <v>1</v>
      </c>
      <c r="CU214" s="339" t="n">
        <v>0.0042</v>
      </c>
    </row>
    <row r="215" customFormat="false" ht="12.75" hidden="false" customHeight="true" outlineLevel="0" collapsed="false">
      <c r="A215" s="410" t="n">
        <v>50</v>
      </c>
      <c r="B215" s="411" t="s">
        <v>877</v>
      </c>
      <c r="C215" s="412" t="s">
        <v>878</v>
      </c>
      <c r="D215" s="413" t="s">
        <v>37</v>
      </c>
      <c r="E215" s="414" t="n">
        <v>135.401</v>
      </c>
      <c r="F215" s="414" t="n">
        <v>535.2</v>
      </c>
      <c r="G215" s="415" t="n">
        <f aca="false">E215*F215</f>
        <v>72466.6152</v>
      </c>
      <c r="H215" s="422" t="s">
        <v>879</v>
      </c>
      <c r="J215" s="357"/>
    </row>
    <row r="216" customFormat="false" ht="12.75" hidden="false" customHeight="true" outlineLevel="0" collapsed="false">
      <c r="A216" s="416"/>
      <c r="B216" s="417"/>
      <c r="C216" s="418" t="s">
        <v>880</v>
      </c>
      <c r="D216" s="418"/>
      <c r="E216" s="419" t="n">
        <v>135.401</v>
      </c>
      <c r="F216" s="420"/>
      <c r="G216" s="421"/>
      <c r="J216" s="357" t="n">
        <v>2</v>
      </c>
      <c r="V216" s="339" t="n">
        <v>3</v>
      </c>
      <c r="W216" s="339" t="n">
        <v>1</v>
      </c>
      <c r="X216" s="339" t="n">
        <v>28611006</v>
      </c>
      <c r="AU216" s="339" t="n">
        <v>1</v>
      </c>
      <c r="AV216" s="339" t="n">
        <f aca="false">IF(AU216=1,G216,0)</f>
        <v>0</v>
      </c>
      <c r="AW216" s="339" t="n">
        <f aca="false">IF(AU216=2,G216,0)</f>
        <v>0</v>
      </c>
      <c r="AX216" s="339" t="n">
        <f aca="false">IF(AU216=3,G216,0)</f>
        <v>0</v>
      </c>
      <c r="AY216" s="339" t="n">
        <f aca="false">IF(AU216=4,G216,0)</f>
        <v>0</v>
      </c>
      <c r="AZ216" s="339" t="n">
        <f aca="false">IF(AU216=5,G216,0)</f>
        <v>0</v>
      </c>
      <c r="BV216" s="357" t="n">
        <v>3</v>
      </c>
      <c r="BW216" s="357" t="n">
        <v>1</v>
      </c>
      <c r="CU216" s="339" t="n">
        <v>0.0072</v>
      </c>
    </row>
    <row r="217" customFormat="false" ht="12.75" hidden="false" customHeight="true" outlineLevel="0" collapsed="false">
      <c r="A217" s="410" t="n">
        <v>51</v>
      </c>
      <c r="B217" s="411" t="s">
        <v>881</v>
      </c>
      <c r="C217" s="412" t="s">
        <v>882</v>
      </c>
      <c r="D217" s="413" t="s">
        <v>37</v>
      </c>
      <c r="E217" s="414" t="n">
        <v>142.506</v>
      </c>
      <c r="F217" s="414" t="n">
        <v>847.2</v>
      </c>
      <c r="G217" s="415" t="n">
        <f aca="false">E217*F217</f>
        <v>120731.0832</v>
      </c>
      <c r="H217" s="422" t="s">
        <v>883</v>
      </c>
      <c r="J217" s="357"/>
    </row>
    <row r="218" customFormat="false" ht="12.75" hidden="false" customHeight="true" outlineLevel="0" collapsed="false">
      <c r="A218" s="416"/>
      <c r="B218" s="417"/>
      <c r="C218" s="418" t="s">
        <v>884</v>
      </c>
      <c r="D218" s="418"/>
      <c r="E218" s="419" t="n">
        <v>142.506</v>
      </c>
      <c r="F218" s="420"/>
      <c r="G218" s="421"/>
      <c r="J218" s="357" t="n">
        <v>2</v>
      </c>
      <c r="V218" s="339" t="n">
        <v>3</v>
      </c>
      <c r="W218" s="339" t="n">
        <v>1</v>
      </c>
      <c r="X218" s="339" t="s">
        <v>885</v>
      </c>
      <c r="AU218" s="339" t="n">
        <v>1</v>
      </c>
      <c r="AV218" s="339" t="n">
        <f aca="false">IF(AU218=1,G218,0)</f>
        <v>0</v>
      </c>
      <c r="AW218" s="339" t="n">
        <f aca="false">IF(AU218=2,G218,0)</f>
        <v>0</v>
      </c>
      <c r="AX218" s="339" t="n">
        <f aca="false">IF(AU218=3,G218,0)</f>
        <v>0</v>
      </c>
      <c r="AY218" s="339" t="n">
        <f aca="false">IF(AU218=4,G218,0)</f>
        <v>0</v>
      </c>
      <c r="AZ218" s="339" t="n">
        <f aca="false">IF(AU218=5,G218,0)</f>
        <v>0</v>
      </c>
      <c r="BV218" s="357" t="n">
        <v>3</v>
      </c>
      <c r="BW218" s="357" t="n">
        <v>1</v>
      </c>
      <c r="CU218" s="339" t="n">
        <v>0.00048</v>
      </c>
    </row>
    <row r="219" customFormat="false" ht="12.75" hidden="false" customHeight="true" outlineLevel="0" collapsed="false">
      <c r="A219" s="410" t="n">
        <v>52</v>
      </c>
      <c r="B219" s="411" t="s">
        <v>886</v>
      </c>
      <c r="C219" s="412" t="s">
        <v>887</v>
      </c>
      <c r="D219" s="413" t="s">
        <v>37</v>
      </c>
      <c r="E219" s="414" t="n">
        <v>92.0605</v>
      </c>
      <c r="F219" s="414" t="n">
        <v>1350</v>
      </c>
      <c r="G219" s="415" t="n">
        <f aca="false">E219*F219</f>
        <v>124281.675</v>
      </c>
      <c r="H219" s="422" t="s">
        <v>888</v>
      </c>
      <c r="J219" s="357"/>
    </row>
    <row r="220" customFormat="false" ht="12.75" hidden="false" customHeight="true" outlineLevel="0" collapsed="false">
      <c r="A220" s="416"/>
      <c r="B220" s="417"/>
      <c r="C220" s="418" t="s">
        <v>889</v>
      </c>
      <c r="D220" s="418"/>
      <c r="E220" s="419" t="n">
        <v>92.0605</v>
      </c>
      <c r="F220" s="420"/>
      <c r="G220" s="421"/>
      <c r="J220" s="357" t="n">
        <v>2</v>
      </c>
      <c r="V220" s="339" t="n">
        <v>3</v>
      </c>
      <c r="W220" s="339" t="n">
        <v>1</v>
      </c>
      <c r="X220" s="339" t="n">
        <v>28652001</v>
      </c>
      <c r="AU220" s="339" t="n">
        <v>1</v>
      </c>
      <c r="AV220" s="339" t="n">
        <f aca="false">IF(AU220=1,G220,0)</f>
        <v>0</v>
      </c>
      <c r="AW220" s="339" t="n">
        <f aca="false">IF(AU220=2,G220,0)</f>
        <v>0</v>
      </c>
      <c r="AX220" s="339" t="n">
        <f aca="false">IF(AU220=3,G220,0)</f>
        <v>0</v>
      </c>
      <c r="AY220" s="339" t="n">
        <f aca="false">IF(AU220=4,G220,0)</f>
        <v>0</v>
      </c>
      <c r="AZ220" s="339" t="n">
        <f aca="false">IF(AU220=5,G220,0)</f>
        <v>0</v>
      </c>
      <c r="BV220" s="357" t="n">
        <v>3</v>
      </c>
      <c r="BW220" s="357" t="n">
        <v>1</v>
      </c>
      <c r="CU220" s="339" t="n">
        <v>0.00029</v>
      </c>
    </row>
    <row r="221" customFormat="false" ht="12.75" hidden="false" customHeight="false" outlineLevel="0" collapsed="false">
      <c r="A221" s="410" t="n">
        <v>53</v>
      </c>
      <c r="B221" s="411" t="s">
        <v>890</v>
      </c>
      <c r="C221" s="412" t="s">
        <v>891</v>
      </c>
      <c r="D221" s="413" t="s">
        <v>208</v>
      </c>
      <c r="E221" s="414" t="n">
        <v>60</v>
      </c>
      <c r="F221" s="414" t="n">
        <v>70.8</v>
      </c>
      <c r="G221" s="415" t="n">
        <f aca="false">E221*F221</f>
        <v>4248</v>
      </c>
      <c r="J221" s="357" t="n">
        <v>2</v>
      </c>
      <c r="V221" s="339" t="n">
        <v>3</v>
      </c>
      <c r="W221" s="339" t="n">
        <v>1</v>
      </c>
      <c r="X221" s="339" t="n">
        <v>28652002</v>
      </c>
      <c r="AU221" s="339" t="n">
        <v>1</v>
      </c>
      <c r="AV221" s="339" t="n">
        <f aca="false">IF(AU221=1,G221,0)</f>
        <v>4248</v>
      </c>
      <c r="AW221" s="339" t="n">
        <f aca="false">IF(AU221=2,G221,0)</f>
        <v>0</v>
      </c>
      <c r="AX221" s="339" t="n">
        <f aca="false">IF(AU221=3,G221,0)</f>
        <v>0</v>
      </c>
      <c r="AY221" s="339" t="n">
        <f aca="false">IF(AU221=4,G221,0)</f>
        <v>0</v>
      </c>
      <c r="AZ221" s="339" t="n">
        <f aca="false">IF(AU221=5,G221,0)</f>
        <v>0</v>
      </c>
      <c r="BV221" s="357" t="n">
        <v>3</v>
      </c>
      <c r="BW221" s="357" t="n">
        <v>1</v>
      </c>
      <c r="CU221" s="339" t="n">
        <v>0.00038</v>
      </c>
    </row>
    <row r="222" customFormat="false" ht="12.75" hidden="false" customHeight="false" outlineLevel="0" collapsed="false">
      <c r="A222" s="410" t="n">
        <v>54</v>
      </c>
      <c r="B222" s="411" t="s">
        <v>892</v>
      </c>
      <c r="C222" s="412" t="s">
        <v>893</v>
      </c>
      <c r="D222" s="413" t="s">
        <v>208</v>
      </c>
      <c r="E222" s="414" t="n">
        <v>5</v>
      </c>
      <c r="F222" s="414" t="n">
        <v>121.2</v>
      </c>
      <c r="G222" s="415" t="n">
        <f aca="false">E222*F222</f>
        <v>606</v>
      </c>
      <c r="J222" s="357" t="n">
        <v>2</v>
      </c>
      <c r="V222" s="339" t="n">
        <v>3</v>
      </c>
      <c r="W222" s="339" t="n">
        <v>1</v>
      </c>
      <c r="X222" s="339" t="n">
        <v>28652003</v>
      </c>
      <c r="AU222" s="339" t="n">
        <v>1</v>
      </c>
      <c r="AV222" s="339" t="n">
        <f aca="false">IF(AU222=1,G222,0)</f>
        <v>606</v>
      </c>
      <c r="AW222" s="339" t="n">
        <f aca="false">IF(AU222=2,G222,0)</f>
        <v>0</v>
      </c>
      <c r="AX222" s="339" t="n">
        <f aca="false">IF(AU222=3,G222,0)</f>
        <v>0</v>
      </c>
      <c r="AY222" s="339" t="n">
        <f aca="false">IF(AU222=4,G222,0)</f>
        <v>0</v>
      </c>
      <c r="AZ222" s="339" t="n">
        <f aca="false">IF(AU222=5,G222,0)</f>
        <v>0</v>
      </c>
      <c r="BV222" s="357" t="n">
        <v>3</v>
      </c>
      <c r="BW222" s="357" t="n">
        <v>1</v>
      </c>
      <c r="CU222" s="339" t="n">
        <v>0.00038</v>
      </c>
    </row>
    <row r="223" customFormat="false" ht="12.75" hidden="false" customHeight="false" outlineLevel="0" collapsed="false">
      <c r="A223" s="410" t="n">
        <v>55</v>
      </c>
      <c r="B223" s="411" t="s">
        <v>894</v>
      </c>
      <c r="C223" s="412" t="s">
        <v>895</v>
      </c>
      <c r="D223" s="413" t="s">
        <v>208</v>
      </c>
      <c r="E223" s="414" t="n">
        <v>1</v>
      </c>
      <c r="F223" s="414" t="n">
        <v>840</v>
      </c>
      <c r="G223" s="415" t="n">
        <f aca="false">E223*F223</f>
        <v>840</v>
      </c>
      <c r="J223" s="357" t="n">
        <v>2</v>
      </c>
      <c r="V223" s="339" t="n">
        <v>3</v>
      </c>
      <c r="W223" s="339" t="n">
        <v>1</v>
      </c>
      <c r="X223" s="339" t="n">
        <v>28652004</v>
      </c>
      <c r="AU223" s="339" t="n">
        <v>1</v>
      </c>
      <c r="AV223" s="339" t="n">
        <f aca="false">IF(AU223=1,G223,0)</f>
        <v>840</v>
      </c>
      <c r="AW223" s="339" t="n">
        <f aca="false">IF(AU223=2,G223,0)</f>
        <v>0</v>
      </c>
      <c r="AX223" s="339" t="n">
        <f aca="false">IF(AU223=3,G223,0)</f>
        <v>0</v>
      </c>
      <c r="AY223" s="339" t="n">
        <f aca="false">IF(AU223=4,G223,0)</f>
        <v>0</v>
      </c>
      <c r="AZ223" s="339" t="n">
        <f aca="false">IF(AU223=5,G223,0)</f>
        <v>0</v>
      </c>
      <c r="BV223" s="357" t="n">
        <v>3</v>
      </c>
      <c r="BW223" s="357" t="n">
        <v>1</v>
      </c>
      <c r="CU223" s="339" t="n">
        <v>0.00038</v>
      </c>
    </row>
    <row r="224" customFormat="false" ht="12.75" hidden="false" customHeight="false" outlineLevel="0" collapsed="false">
      <c r="A224" s="410" t="n">
        <v>56</v>
      </c>
      <c r="B224" s="411" t="s">
        <v>896</v>
      </c>
      <c r="C224" s="412" t="s">
        <v>897</v>
      </c>
      <c r="D224" s="413" t="s">
        <v>208</v>
      </c>
      <c r="E224" s="414" t="n">
        <v>5</v>
      </c>
      <c r="F224" s="414" t="n">
        <v>62.4</v>
      </c>
      <c r="G224" s="415" t="n">
        <f aca="false">E224*F224</f>
        <v>312</v>
      </c>
      <c r="J224" s="357" t="n">
        <v>2</v>
      </c>
      <c r="V224" s="339" t="n">
        <v>3</v>
      </c>
      <c r="W224" s="339" t="n">
        <v>1</v>
      </c>
      <c r="X224" s="339" t="n">
        <v>28652005</v>
      </c>
      <c r="AU224" s="339" t="n">
        <v>1</v>
      </c>
      <c r="AV224" s="339" t="n">
        <f aca="false">IF(AU224=1,G224,0)</f>
        <v>312</v>
      </c>
      <c r="AW224" s="339" t="n">
        <f aca="false">IF(AU224=2,G224,0)</f>
        <v>0</v>
      </c>
      <c r="AX224" s="339" t="n">
        <f aca="false">IF(AU224=3,G224,0)</f>
        <v>0</v>
      </c>
      <c r="AY224" s="339" t="n">
        <f aca="false">IF(AU224=4,G224,0)</f>
        <v>0</v>
      </c>
      <c r="AZ224" s="339" t="n">
        <f aca="false">IF(AU224=5,G224,0)</f>
        <v>0</v>
      </c>
      <c r="BV224" s="357" t="n">
        <v>3</v>
      </c>
      <c r="BW224" s="357" t="n">
        <v>1</v>
      </c>
      <c r="CU224" s="339" t="n">
        <v>0.001</v>
      </c>
    </row>
    <row r="225" customFormat="false" ht="12.75" hidden="false" customHeight="false" outlineLevel="0" collapsed="false">
      <c r="A225" s="410" t="n">
        <v>57</v>
      </c>
      <c r="B225" s="411" t="s">
        <v>898</v>
      </c>
      <c r="C225" s="412" t="s">
        <v>899</v>
      </c>
      <c r="D225" s="413" t="s">
        <v>208</v>
      </c>
      <c r="E225" s="414" t="n">
        <v>1</v>
      </c>
      <c r="F225" s="414" t="n">
        <v>283.2</v>
      </c>
      <c r="G225" s="415" t="n">
        <f aca="false">E225*F225</f>
        <v>283.2</v>
      </c>
      <c r="J225" s="357" t="n">
        <v>2</v>
      </c>
      <c r="V225" s="339" t="n">
        <v>3</v>
      </c>
      <c r="W225" s="339" t="n">
        <v>1</v>
      </c>
      <c r="X225" s="339" t="n">
        <v>28652006</v>
      </c>
      <c r="AU225" s="339" t="n">
        <v>1</v>
      </c>
      <c r="AV225" s="339" t="n">
        <f aca="false">IF(AU225=1,G225,0)</f>
        <v>283.2</v>
      </c>
      <c r="AW225" s="339" t="n">
        <f aca="false">IF(AU225=2,G225,0)</f>
        <v>0</v>
      </c>
      <c r="AX225" s="339" t="n">
        <f aca="false">IF(AU225=3,G225,0)</f>
        <v>0</v>
      </c>
      <c r="AY225" s="339" t="n">
        <f aca="false">IF(AU225=4,G225,0)</f>
        <v>0</v>
      </c>
      <c r="AZ225" s="339" t="n">
        <f aca="false">IF(AU225=5,G225,0)</f>
        <v>0</v>
      </c>
      <c r="BV225" s="357" t="n">
        <v>3</v>
      </c>
      <c r="BW225" s="357" t="n">
        <v>1</v>
      </c>
      <c r="CU225" s="339" t="n">
        <v>0.0027</v>
      </c>
    </row>
    <row r="226" customFormat="false" ht="12.75" hidden="false" customHeight="false" outlineLevel="0" collapsed="false">
      <c r="A226" s="410" t="n">
        <v>58</v>
      </c>
      <c r="B226" s="411" t="s">
        <v>900</v>
      </c>
      <c r="C226" s="412" t="s">
        <v>901</v>
      </c>
      <c r="D226" s="413" t="s">
        <v>208</v>
      </c>
      <c r="E226" s="414" t="n">
        <v>2</v>
      </c>
      <c r="F226" s="414" t="n">
        <v>111.6</v>
      </c>
      <c r="G226" s="415" t="n">
        <f aca="false">E226*F226</f>
        <v>223.2</v>
      </c>
      <c r="J226" s="357" t="n">
        <v>2</v>
      </c>
      <c r="V226" s="339" t="n">
        <v>3</v>
      </c>
      <c r="W226" s="339" t="n">
        <v>1</v>
      </c>
      <c r="X226" s="339" t="n">
        <v>28652007</v>
      </c>
      <c r="AU226" s="339" t="n">
        <v>1</v>
      </c>
      <c r="AV226" s="339" t="n">
        <f aca="false">IF(AU226=1,G226,0)</f>
        <v>223.2</v>
      </c>
      <c r="AW226" s="339" t="n">
        <f aca="false">IF(AU226=2,G226,0)</f>
        <v>0</v>
      </c>
      <c r="AX226" s="339" t="n">
        <f aca="false">IF(AU226=3,G226,0)</f>
        <v>0</v>
      </c>
      <c r="AY226" s="339" t="n">
        <f aca="false">IF(AU226=4,G226,0)</f>
        <v>0</v>
      </c>
      <c r="AZ226" s="339" t="n">
        <f aca="false">IF(AU226=5,G226,0)</f>
        <v>0</v>
      </c>
      <c r="BV226" s="357" t="n">
        <v>3</v>
      </c>
      <c r="BW226" s="357" t="n">
        <v>1</v>
      </c>
      <c r="CU226" s="339" t="n">
        <v>0.0027</v>
      </c>
    </row>
    <row r="227" customFormat="false" ht="12.75" hidden="false" customHeight="false" outlineLevel="0" collapsed="false">
      <c r="A227" s="410" t="n">
        <v>59</v>
      </c>
      <c r="B227" s="411" t="s">
        <v>902</v>
      </c>
      <c r="C227" s="412" t="s">
        <v>903</v>
      </c>
      <c r="D227" s="413" t="s">
        <v>208</v>
      </c>
      <c r="E227" s="414" t="n">
        <v>1</v>
      </c>
      <c r="F227" s="414" t="n">
        <v>180</v>
      </c>
      <c r="G227" s="415" t="n">
        <f aca="false">E227*F227</f>
        <v>180</v>
      </c>
      <c r="J227" s="357" t="n">
        <v>2</v>
      </c>
      <c r="V227" s="339" t="n">
        <v>3</v>
      </c>
      <c r="W227" s="339" t="n">
        <v>1</v>
      </c>
      <c r="X227" s="339" t="n">
        <v>28652008</v>
      </c>
      <c r="AU227" s="339" t="n">
        <v>1</v>
      </c>
      <c r="AV227" s="339" t="n">
        <f aca="false">IF(AU227=1,G227,0)</f>
        <v>180</v>
      </c>
      <c r="AW227" s="339" t="n">
        <f aca="false">IF(AU227=2,G227,0)</f>
        <v>0</v>
      </c>
      <c r="AX227" s="339" t="n">
        <f aca="false">IF(AU227=3,G227,0)</f>
        <v>0</v>
      </c>
      <c r="AY227" s="339" t="n">
        <f aca="false">IF(AU227=4,G227,0)</f>
        <v>0</v>
      </c>
      <c r="AZ227" s="339" t="n">
        <f aca="false">IF(AU227=5,G227,0)</f>
        <v>0</v>
      </c>
      <c r="BV227" s="357" t="n">
        <v>3</v>
      </c>
      <c r="BW227" s="357" t="n">
        <v>1</v>
      </c>
      <c r="CU227" s="339" t="n">
        <v>0.00028</v>
      </c>
    </row>
    <row r="228" customFormat="false" ht="12.75" hidden="false" customHeight="false" outlineLevel="0" collapsed="false">
      <c r="A228" s="410" t="n">
        <v>60</v>
      </c>
      <c r="B228" s="411" t="s">
        <v>904</v>
      </c>
      <c r="C228" s="412" t="s">
        <v>905</v>
      </c>
      <c r="D228" s="413" t="s">
        <v>208</v>
      </c>
      <c r="E228" s="414" t="n">
        <v>9</v>
      </c>
      <c r="F228" s="414" t="n">
        <v>246</v>
      </c>
      <c r="G228" s="415" t="n">
        <f aca="false">E228*F228</f>
        <v>2214</v>
      </c>
      <c r="J228" s="357" t="n">
        <v>2</v>
      </c>
      <c r="V228" s="339" t="n">
        <v>3</v>
      </c>
      <c r="W228" s="339" t="n">
        <v>1</v>
      </c>
      <c r="X228" s="339" t="n">
        <v>28652009</v>
      </c>
      <c r="AU228" s="339" t="n">
        <v>1</v>
      </c>
      <c r="AV228" s="339" t="n">
        <f aca="false">IF(AU228=1,G228,0)</f>
        <v>2214</v>
      </c>
      <c r="AW228" s="339" t="n">
        <f aca="false">IF(AU228=2,G228,0)</f>
        <v>0</v>
      </c>
      <c r="AX228" s="339" t="n">
        <f aca="false">IF(AU228=3,G228,0)</f>
        <v>0</v>
      </c>
      <c r="AY228" s="339" t="n">
        <f aca="false">IF(AU228=4,G228,0)</f>
        <v>0</v>
      </c>
      <c r="AZ228" s="339" t="n">
        <f aca="false">IF(AU228=5,G228,0)</f>
        <v>0</v>
      </c>
      <c r="BV228" s="357" t="n">
        <v>3</v>
      </c>
      <c r="BW228" s="357" t="n">
        <v>1</v>
      </c>
      <c r="CU228" s="339" t="n">
        <v>0.00042</v>
      </c>
    </row>
    <row r="229" customFormat="false" ht="12.75" hidden="false" customHeight="false" outlineLevel="0" collapsed="false">
      <c r="A229" s="410" t="n">
        <v>61</v>
      </c>
      <c r="B229" s="411" t="s">
        <v>906</v>
      </c>
      <c r="C229" s="412" t="s">
        <v>907</v>
      </c>
      <c r="D229" s="413" t="s">
        <v>208</v>
      </c>
      <c r="E229" s="414" t="n">
        <v>6</v>
      </c>
      <c r="F229" s="414" t="n">
        <v>667.2</v>
      </c>
      <c r="G229" s="415" t="n">
        <f aca="false">E229*F229</f>
        <v>4003.2</v>
      </c>
      <c r="J229" s="357" t="n">
        <v>2</v>
      </c>
      <c r="V229" s="339" t="n">
        <v>3</v>
      </c>
      <c r="W229" s="339" t="n">
        <v>1</v>
      </c>
      <c r="X229" s="339" t="n">
        <v>28652010</v>
      </c>
      <c r="AU229" s="339" t="n">
        <v>1</v>
      </c>
      <c r="AV229" s="339" t="n">
        <f aca="false">IF(AU229=1,G229,0)</f>
        <v>4003.2</v>
      </c>
      <c r="AW229" s="339" t="n">
        <f aca="false">IF(AU229=2,G229,0)</f>
        <v>0</v>
      </c>
      <c r="AX229" s="339" t="n">
        <f aca="false">IF(AU229=3,G229,0)</f>
        <v>0</v>
      </c>
      <c r="AY229" s="339" t="n">
        <f aca="false">IF(AU229=4,G229,0)</f>
        <v>0</v>
      </c>
      <c r="AZ229" s="339" t="n">
        <f aca="false">IF(AU229=5,G229,0)</f>
        <v>0</v>
      </c>
      <c r="BV229" s="357" t="n">
        <v>3</v>
      </c>
      <c r="BW229" s="357" t="n">
        <v>1</v>
      </c>
      <c r="CU229" s="339" t="n">
        <v>0.00048</v>
      </c>
    </row>
    <row r="230" customFormat="false" ht="12.75" hidden="false" customHeight="false" outlineLevel="0" collapsed="false">
      <c r="A230" s="410" t="n">
        <v>62</v>
      </c>
      <c r="B230" s="411" t="s">
        <v>908</v>
      </c>
      <c r="C230" s="412" t="s">
        <v>909</v>
      </c>
      <c r="D230" s="413" t="s">
        <v>208</v>
      </c>
      <c r="E230" s="414" t="n">
        <v>3</v>
      </c>
      <c r="F230" s="414" t="n">
        <v>1644</v>
      </c>
      <c r="G230" s="415" t="n">
        <f aca="false">E230*F230</f>
        <v>4932</v>
      </c>
      <c r="J230" s="357" t="n">
        <v>2</v>
      </c>
      <c r="V230" s="339" t="n">
        <v>3</v>
      </c>
      <c r="W230" s="339" t="n">
        <v>1</v>
      </c>
      <c r="X230" s="339" t="n">
        <v>28652011</v>
      </c>
      <c r="AU230" s="339" t="n">
        <v>1</v>
      </c>
      <c r="AV230" s="339" t="n">
        <f aca="false">IF(AU230=1,G230,0)</f>
        <v>4932</v>
      </c>
      <c r="AW230" s="339" t="n">
        <f aca="false">IF(AU230=2,G230,0)</f>
        <v>0</v>
      </c>
      <c r="AX230" s="339" t="n">
        <f aca="false">IF(AU230=3,G230,0)</f>
        <v>0</v>
      </c>
      <c r="AY230" s="339" t="n">
        <f aca="false">IF(AU230=4,G230,0)</f>
        <v>0</v>
      </c>
      <c r="AZ230" s="339" t="n">
        <f aca="false">IF(AU230=5,G230,0)</f>
        <v>0</v>
      </c>
      <c r="BV230" s="357" t="n">
        <v>3</v>
      </c>
      <c r="BW230" s="357" t="n">
        <v>1</v>
      </c>
      <c r="CU230" s="339" t="n">
        <v>0.00067</v>
      </c>
    </row>
    <row r="231" customFormat="false" ht="22.5" hidden="false" customHeight="false" outlineLevel="0" collapsed="false">
      <c r="A231" s="410" t="n">
        <v>63</v>
      </c>
      <c r="B231" s="411" t="s">
        <v>910</v>
      </c>
      <c r="C231" s="412" t="s">
        <v>911</v>
      </c>
      <c r="D231" s="413" t="s">
        <v>208</v>
      </c>
      <c r="E231" s="414" t="n">
        <v>17</v>
      </c>
      <c r="F231" s="414" t="n">
        <v>5295.6</v>
      </c>
      <c r="G231" s="415" t="n">
        <f aca="false">E231*F231</f>
        <v>90025.2</v>
      </c>
      <c r="J231" s="357" t="n">
        <v>2</v>
      </c>
      <c r="V231" s="339" t="n">
        <v>3</v>
      </c>
      <c r="W231" s="339" t="n">
        <v>1</v>
      </c>
      <c r="X231" s="339" t="n">
        <v>28652012</v>
      </c>
      <c r="AU231" s="339" t="n">
        <v>1</v>
      </c>
      <c r="AV231" s="339" t="n">
        <f aca="false">IF(AU231=1,G231,0)</f>
        <v>90025.2</v>
      </c>
      <c r="AW231" s="339" t="n">
        <f aca="false">IF(AU231=2,G231,0)</f>
        <v>0</v>
      </c>
      <c r="AX231" s="339" t="n">
        <f aca="false">IF(AU231=3,G231,0)</f>
        <v>0</v>
      </c>
      <c r="AY231" s="339" t="n">
        <f aca="false">IF(AU231=4,G231,0)</f>
        <v>0</v>
      </c>
      <c r="AZ231" s="339" t="n">
        <f aca="false">IF(AU231=5,G231,0)</f>
        <v>0</v>
      </c>
      <c r="BV231" s="357" t="n">
        <v>3</v>
      </c>
      <c r="BW231" s="357" t="n">
        <v>1</v>
      </c>
      <c r="CU231" s="339" t="n">
        <v>0.00076</v>
      </c>
    </row>
    <row r="232" customFormat="false" ht="12.75" hidden="false" customHeight="true" outlineLevel="0" collapsed="false">
      <c r="A232" s="416"/>
      <c r="B232" s="417"/>
      <c r="C232" s="418" t="s">
        <v>912</v>
      </c>
      <c r="D232" s="418"/>
      <c r="E232" s="419" t="n">
        <v>0</v>
      </c>
      <c r="F232" s="420"/>
      <c r="G232" s="421"/>
      <c r="J232" s="357" t="n">
        <v>2</v>
      </c>
      <c r="V232" s="339" t="n">
        <v>3</v>
      </c>
      <c r="W232" s="339" t="n">
        <v>1</v>
      </c>
      <c r="X232" s="339" t="n">
        <v>28652013</v>
      </c>
      <c r="AU232" s="339" t="n">
        <v>1</v>
      </c>
      <c r="AV232" s="339" t="n">
        <f aca="false">IF(AU232=1,G232,0)</f>
        <v>0</v>
      </c>
      <c r="AW232" s="339" t="n">
        <f aca="false">IF(AU232=2,G232,0)</f>
        <v>0</v>
      </c>
      <c r="AX232" s="339" t="n">
        <f aca="false">IF(AU232=3,G232,0)</f>
        <v>0</v>
      </c>
      <c r="AY232" s="339" t="n">
        <f aca="false">IF(AU232=4,G232,0)</f>
        <v>0</v>
      </c>
      <c r="AZ232" s="339" t="n">
        <f aca="false">IF(AU232=5,G232,0)</f>
        <v>0</v>
      </c>
      <c r="BV232" s="357" t="n">
        <v>3</v>
      </c>
      <c r="BW232" s="357" t="n">
        <v>1</v>
      </c>
      <c r="CU232" s="339" t="n">
        <v>0.00076</v>
      </c>
    </row>
    <row r="233" customFormat="false" ht="12.75" hidden="false" customHeight="true" outlineLevel="0" collapsed="false">
      <c r="A233" s="416"/>
      <c r="B233" s="417"/>
      <c r="C233" s="418" t="s">
        <v>913</v>
      </c>
      <c r="D233" s="418"/>
      <c r="E233" s="419" t="n">
        <v>17</v>
      </c>
      <c r="F233" s="420"/>
      <c r="G233" s="421"/>
      <c r="J233" s="357" t="n">
        <v>2</v>
      </c>
      <c r="V233" s="339" t="n">
        <v>3</v>
      </c>
      <c r="W233" s="339" t="n">
        <v>1</v>
      </c>
      <c r="X233" s="339" t="n">
        <v>28652014</v>
      </c>
      <c r="AU233" s="339" t="n">
        <v>1</v>
      </c>
      <c r="AV233" s="339" t="n">
        <f aca="false">IF(AU233=1,G233,0)</f>
        <v>0</v>
      </c>
      <c r="AW233" s="339" t="n">
        <f aca="false">IF(AU233=2,G233,0)</f>
        <v>0</v>
      </c>
      <c r="AX233" s="339" t="n">
        <f aca="false">IF(AU233=3,G233,0)</f>
        <v>0</v>
      </c>
      <c r="AY233" s="339" t="n">
        <f aca="false">IF(AU233=4,G233,0)</f>
        <v>0</v>
      </c>
      <c r="AZ233" s="339" t="n">
        <f aca="false">IF(AU233=5,G233,0)</f>
        <v>0</v>
      </c>
      <c r="BV233" s="357" t="n">
        <v>3</v>
      </c>
      <c r="BW233" s="357" t="n">
        <v>1</v>
      </c>
      <c r="CU233" s="339" t="n">
        <v>0.0016</v>
      </c>
    </row>
    <row r="234" customFormat="false" ht="22.5" hidden="false" customHeight="false" outlineLevel="0" collapsed="false">
      <c r="A234" s="410" t="n">
        <v>64</v>
      </c>
      <c r="B234" s="411" t="s">
        <v>914</v>
      </c>
      <c r="C234" s="412" t="s">
        <v>915</v>
      </c>
      <c r="D234" s="413" t="s">
        <v>208</v>
      </c>
      <c r="E234" s="414" t="n">
        <v>8</v>
      </c>
      <c r="F234" s="414" t="n">
        <v>7225.2</v>
      </c>
      <c r="G234" s="415" t="n">
        <f aca="false">E234*F234</f>
        <v>57801.6</v>
      </c>
      <c r="J234" s="357" t="n">
        <v>2</v>
      </c>
      <c r="V234" s="339" t="n">
        <v>3</v>
      </c>
      <c r="W234" s="339" t="n">
        <v>1</v>
      </c>
      <c r="X234" s="339" t="n">
        <v>286700001</v>
      </c>
      <c r="AU234" s="339" t="n">
        <v>1</v>
      </c>
      <c r="AV234" s="339" t="n">
        <f aca="false">IF(AU234=1,G234,0)</f>
        <v>57801.6</v>
      </c>
      <c r="AW234" s="339" t="n">
        <f aca="false">IF(AU234=2,G234,0)</f>
        <v>0</v>
      </c>
      <c r="AX234" s="339" t="n">
        <f aca="false">IF(AU234=3,G234,0)</f>
        <v>0</v>
      </c>
      <c r="AY234" s="339" t="n">
        <f aca="false">IF(AU234=4,G234,0)</f>
        <v>0</v>
      </c>
      <c r="AZ234" s="339" t="n">
        <f aca="false">IF(AU234=5,G234,0)</f>
        <v>0</v>
      </c>
      <c r="BV234" s="357" t="n">
        <v>3</v>
      </c>
      <c r="BW234" s="357" t="n">
        <v>1</v>
      </c>
      <c r="CU234" s="339" t="n">
        <v>0.042</v>
      </c>
    </row>
    <row r="235" customFormat="false" ht="12.75" hidden="false" customHeight="true" outlineLevel="0" collapsed="false">
      <c r="A235" s="416"/>
      <c r="B235" s="417"/>
      <c r="C235" s="418" t="s">
        <v>916</v>
      </c>
      <c r="D235" s="418"/>
      <c r="E235" s="419" t="n">
        <v>0</v>
      </c>
      <c r="F235" s="420"/>
      <c r="G235" s="421"/>
      <c r="J235" s="357" t="n">
        <v>2</v>
      </c>
      <c r="V235" s="339" t="n">
        <v>3</v>
      </c>
      <c r="W235" s="339" t="n">
        <v>1</v>
      </c>
      <c r="X235" s="339" t="n">
        <v>28680001</v>
      </c>
      <c r="AU235" s="339" t="n">
        <v>1</v>
      </c>
      <c r="AV235" s="339" t="n">
        <f aca="false">IF(AU235=1,G235,0)</f>
        <v>0</v>
      </c>
      <c r="AW235" s="339" t="n">
        <f aca="false">IF(AU235=2,G235,0)</f>
        <v>0</v>
      </c>
      <c r="AX235" s="339" t="n">
        <f aca="false">IF(AU235=3,G235,0)</f>
        <v>0</v>
      </c>
      <c r="AY235" s="339" t="n">
        <f aca="false">IF(AU235=4,G235,0)</f>
        <v>0</v>
      </c>
      <c r="AZ235" s="339" t="n">
        <f aca="false">IF(AU235=5,G235,0)</f>
        <v>0</v>
      </c>
      <c r="BV235" s="357" t="n">
        <v>3</v>
      </c>
      <c r="BW235" s="357" t="n">
        <v>1</v>
      </c>
      <c r="CU235" s="339" t="n">
        <v>0.042</v>
      </c>
    </row>
    <row r="236" customFormat="false" ht="12.75" hidden="false" customHeight="true" outlineLevel="0" collapsed="false">
      <c r="A236" s="416"/>
      <c r="B236" s="417"/>
      <c r="C236" s="418" t="s">
        <v>917</v>
      </c>
      <c r="D236" s="418"/>
      <c r="E236" s="419" t="n">
        <v>8</v>
      </c>
      <c r="F236" s="420"/>
      <c r="G236" s="421"/>
      <c r="H236" s="422" t="s">
        <v>912</v>
      </c>
      <c r="J236" s="357"/>
    </row>
    <row r="237" customFormat="false" ht="12.75" hidden="false" customHeight="true" outlineLevel="0" collapsed="false">
      <c r="A237" s="410" t="n">
        <v>65</v>
      </c>
      <c r="B237" s="411" t="s">
        <v>918</v>
      </c>
      <c r="C237" s="412" t="s">
        <v>919</v>
      </c>
      <c r="D237" s="413" t="s">
        <v>208</v>
      </c>
      <c r="E237" s="414" t="n">
        <v>3</v>
      </c>
      <c r="F237" s="414" t="n">
        <v>5400</v>
      </c>
      <c r="G237" s="415" t="n">
        <f aca="false">E237*F237</f>
        <v>16200</v>
      </c>
      <c r="H237" s="422" t="s">
        <v>920</v>
      </c>
      <c r="J237" s="357"/>
    </row>
    <row r="238" customFormat="false" ht="22.5" hidden="false" customHeight="false" outlineLevel="0" collapsed="false">
      <c r="A238" s="410" t="n">
        <v>66</v>
      </c>
      <c r="B238" s="411" t="s">
        <v>921</v>
      </c>
      <c r="C238" s="412" t="s">
        <v>922</v>
      </c>
      <c r="D238" s="413" t="s">
        <v>208</v>
      </c>
      <c r="E238" s="414" t="n">
        <v>2</v>
      </c>
      <c r="F238" s="414" t="n">
        <v>8844</v>
      </c>
      <c r="G238" s="415" t="n">
        <f aca="false">E238*F238</f>
        <v>17688</v>
      </c>
      <c r="J238" s="357" t="n">
        <v>2</v>
      </c>
      <c r="V238" s="339" t="n">
        <v>3</v>
      </c>
      <c r="W238" s="339" t="n">
        <v>1</v>
      </c>
      <c r="X238" s="339" t="n">
        <v>28680002</v>
      </c>
      <c r="AU238" s="339" t="n">
        <v>1</v>
      </c>
      <c r="AV238" s="339" t="n">
        <f aca="false">IF(AU238=1,G238,0)</f>
        <v>17688</v>
      </c>
      <c r="AW238" s="339" t="n">
        <f aca="false">IF(AU238=2,G238,0)</f>
        <v>0</v>
      </c>
      <c r="AX238" s="339" t="n">
        <f aca="false">IF(AU238=3,G238,0)</f>
        <v>0</v>
      </c>
      <c r="AY238" s="339" t="n">
        <f aca="false">IF(AU238=4,G238,0)</f>
        <v>0</v>
      </c>
      <c r="AZ238" s="339" t="n">
        <f aca="false">IF(AU238=5,G238,0)</f>
        <v>0</v>
      </c>
      <c r="BV238" s="357" t="n">
        <v>3</v>
      </c>
      <c r="BW238" s="357" t="n">
        <v>1</v>
      </c>
      <c r="CU238" s="339" t="n">
        <v>0.066</v>
      </c>
    </row>
    <row r="239" customFormat="false" ht="12.75" hidden="false" customHeight="true" outlineLevel="0" collapsed="false">
      <c r="A239" s="410" t="n">
        <v>67</v>
      </c>
      <c r="B239" s="411" t="s">
        <v>923</v>
      </c>
      <c r="C239" s="412" t="s">
        <v>924</v>
      </c>
      <c r="D239" s="413" t="s">
        <v>175</v>
      </c>
      <c r="E239" s="414" t="n">
        <v>1</v>
      </c>
      <c r="F239" s="414" t="n">
        <v>45000</v>
      </c>
      <c r="G239" s="415" t="n">
        <f aca="false">E239*F239</f>
        <v>45000</v>
      </c>
      <c r="H239" s="422" t="s">
        <v>916</v>
      </c>
      <c r="J239" s="357"/>
    </row>
    <row r="240" customFormat="false" ht="12.75" hidden="false" customHeight="true" outlineLevel="0" collapsed="false">
      <c r="A240" s="410"/>
      <c r="B240" s="411"/>
      <c r="C240" s="412" t="s">
        <v>925</v>
      </c>
      <c r="D240" s="413" t="s">
        <v>208</v>
      </c>
      <c r="E240" s="414" t="n">
        <v>1</v>
      </c>
      <c r="F240" s="414"/>
      <c r="G240" s="415"/>
      <c r="H240" s="422" t="s">
        <v>926</v>
      </c>
      <c r="J240" s="357"/>
    </row>
    <row r="241" customFormat="false" ht="12.75" hidden="false" customHeight="false" outlineLevel="0" collapsed="false">
      <c r="A241" s="410"/>
      <c r="B241" s="411"/>
      <c r="C241" s="412" t="s">
        <v>927</v>
      </c>
      <c r="D241" s="413" t="s">
        <v>208</v>
      </c>
      <c r="E241" s="414" t="n">
        <v>23</v>
      </c>
      <c r="F241" s="414"/>
      <c r="G241" s="415"/>
      <c r="J241" s="357" t="n">
        <v>2</v>
      </c>
      <c r="V241" s="339" t="n">
        <v>3</v>
      </c>
      <c r="W241" s="339" t="n">
        <v>1</v>
      </c>
      <c r="X241" s="339" t="n">
        <v>28680003</v>
      </c>
      <c r="AU241" s="339" t="n">
        <v>1</v>
      </c>
      <c r="AV241" s="339" t="n">
        <f aca="false">IF(AU241=1,G241,0)</f>
        <v>0</v>
      </c>
      <c r="AW241" s="339" t="n">
        <f aca="false">IF(AU241=2,G241,0)</f>
        <v>0</v>
      </c>
      <c r="AX241" s="339" t="n">
        <f aca="false">IF(AU241=3,G241,0)</f>
        <v>0</v>
      </c>
      <c r="AY241" s="339" t="n">
        <f aca="false">IF(AU241=4,G241,0)</f>
        <v>0</v>
      </c>
      <c r="AZ241" s="339" t="n">
        <f aca="false">IF(AU241=5,G241,0)</f>
        <v>0</v>
      </c>
      <c r="BV241" s="357" t="n">
        <v>3</v>
      </c>
      <c r="BW241" s="357" t="n">
        <v>1</v>
      </c>
      <c r="CU241" s="339" t="n">
        <v>0.068</v>
      </c>
    </row>
    <row r="242" customFormat="false" ht="22.5" hidden="false" customHeight="false" outlineLevel="0" collapsed="false">
      <c r="A242" s="410"/>
      <c r="B242" s="411"/>
      <c r="C242" s="412" t="s">
        <v>928</v>
      </c>
      <c r="D242" s="413" t="s">
        <v>208</v>
      </c>
      <c r="E242" s="414" t="n">
        <v>8</v>
      </c>
      <c r="F242" s="414"/>
      <c r="G242" s="415"/>
      <c r="J242" s="357" t="n">
        <v>2</v>
      </c>
      <c r="V242" s="339" t="n">
        <v>3</v>
      </c>
      <c r="W242" s="339" t="n">
        <v>1</v>
      </c>
      <c r="X242" s="339" t="n">
        <v>28680003</v>
      </c>
      <c r="AU242" s="339" t="n">
        <v>1</v>
      </c>
      <c r="AV242" s="339" t="n">
        <f aca="false">IF(AU242=1,G242,0)</f>
        <v>0</v>
      </c>
      <c r="AW242" s="339" t="n">
        <f aca="false">IF(AU242=2,G242,0)</f>
        <v>0</v>
      </c>
      <c r="AX242" s="339" t="n">
        <f aca="false">IF(AU242=3,G242,0)</f>
        <v>0</v>
      </c>
      <c r="AY242" s="339" t="n">
        <f aca="false">IF(AU242=4,G242,0)</f>
        <v>0</v>
      </c>
      <c r="AZ242" s="339" t="n">
        <f aca="false">IF(AU242=5,G242,0)</f>
        <v>0</v>
      </c>
      <c r="BV242" s="357" t="n">
        <v>3</v>
      </c>
      <c r="BW242" s="357" t="n">
        <v>1</v>
      </c>
      <c r="CU242" s="339" t="n">
        <v>0.068</v>
      </c>
    </row>
    <row r="243" customFormat="false" ht="12.75" hidden="false" customHeight="false" outlineLevel="0" collapsed="false">
      <c r="A243" s="410"/>
      <c r="B243" s="411"/>
      <c r="C243" s="412" t="s">
        <v>929</v>
      </c>
      <c r="D243" s="413" t="s">
        <v>208</v>
      </c>
      <c r="E243" s="414" t="n">
        <v>62</v>
      </c>
      <c r="F243" s="414"/>
      <c r="G243" s="415"/>
      <c r="J243" s="357" t="n">
        <v>2</v>
      </c>
      <c r="V243" s="339" t="n">
        <v>3</v>
      </c>
      <c r="W243" s="339" t="n">
        <v>1</v>
      </c>
      <c r="X243" s="339" t="n">
        <v>28697900</v>
      </c>
      <c r="AU243" s="339" t="n">
        <v>1</v>
      </c>
      <c r="AV243" s="339" t="n">
        <f aca="false">IF(AU243=1,G243,0)</f>
        <v>0</v>
      </c>
      <c r="AW243" s="339" t="n">
        <f aca="false">IF(AU243=2,G243,0)</f>
        <v>0</v>
      </c>
      <c r="AX243" s="339" t="n">
        <f aca="false">IF(AU243=3,G243,0)</f>
        <v>0</v>
      </c>
      <c r="AY243" s="339" t="n">
        <f aca="false">IF(AU243=4,G243,0)</f>
        <v>0</v>
      </c>
      <c r="AZ243" s="339" t="n">
        <f aca="false">IF(AU243=5,G243,0)</f>
        <v>0</v>
      </c>
      <c r="BV243" s="357" t="n">
        <v>3</v>
      </c>
      <c r="BW243" s="357" t="n">
        <v>1</v>
      </c>
      <c r="CU243" s="339" t="n">
        <v>0</v>
      </c>
    </row>
    <row r="244" customFormat="false" ht="12.75" hidden="false" customHeight="false" outlineLevel="0" collapsed="false">
      <c r="A244" s="410"/>
      <c r="B244" s="411"/>
      <c r="C244" s="412" t="s">
        <v>930</v>
      </c>
      <c r="D244" s="413" t="s">
        <v>208</v>
      </c>
      <c r="E244" s="414" t="n">
        <v>8</v>
      </c>
      <c r="F244" s="414"/>
      <c r="G244" s="415"/>
      <c r="J244" s="357"/>
      <c r="BV244" s="357"/>
      <c r="BW244" s="357"/>
    </row>
    <row r="245" customFormat="false" ht="12.75" hidden="false" customHeight="false" outlineLevel="0" collapsed="false">
      <c r="A245" s="410"/>
      <c r="B245" s="411"/>
      <c r="C245" s="412" t="s">
        <v>931</v>
      </c>
      <c r="D245" s="413" t="s">
        <v>208</v>
      </c>
      <c r="E245" s="414" t="n">
        <v>2</v>
      </c>
      <c r="F245" s="414"/>
      <c r="G245" s="415"/>
      <c r="J245" s="357"/>
      <c r="BV245" s="357"/>
      <c r="BW245" s="357"/>
    </row>
    <row r="246" customFormat="false" ht="12.75" hidden="false" customHeight="false" outlineLevel="0" collapsed="false">
      <c r="A246" s="410"/>
      <c r="B246" s="411"/>
      <c r="C246" s="412" t="s">
        <v>932</v>
      </c>
      <c r="D246" s="413" t="s">
        <v>29</v>
      </c>
      <c r="E246" s="414" t="n">
        <v>60</v>
      </c>
      <c r="F246" s="414"/>
      <c r="G246" s="415"/>
      <c r="J246" s="357"/>
      <c r="BV246" s="357"/>
      <c r="BW246" s="357"/>
    </row>
    <row r="247" customFormat="false" ht="22.5" hidden="false" customHeight="false" outlineLevel="0" collapsed="false">
      <c r="A247" s="410"/>
      <c r="B247" s="411"/>
      <c r="C247" s="412" t="s">
        <v>933</v>
      </c>
      <c r="D247" s="413" t="s">
        <v>29</v>
      </c>
      <c r="E247" s="414" t="n">
        <v>30</v>
      </c>
      <c r="F247" s="414"/>
      <c r="G247" s="415"/>
      <c r="J247" s="357"/>
      <c r="BV247" s="357"/>
      <c r="BW247" s="357"/>
    </row>
    <row r="248" customFormat="false" ht="33.75" hidden="false" customHeight="false" outlineLevel="0" collapsed="false">
      <c r="A248" s="410" t="n">
        <v>68</v>
      </c>
      <c r="B248" s="411" t="s">
        <v>934</v>
      </c>
      <c r="C248" s="412" t="s">
        <v>935</v>
      </c>
      <c r="D248" s="413" t="s">
        <v>208</v>
      </c>
      <c r="E248" s="414" t="n">
        <v>1</v>
      </c>
      <c r="F248" s="414" t="n">
        <v>35000</v>
      </c>
      <c r="G248" s="415" t="n">
        <f aca="false">E248*F248</f>
        <v>35000</v>
      </c>
      <c r="J248" s="357"/>
      <c r="BV248" s="357"/>
      <c r="BW248" s="357"/>
    </row>
    <row r="249" customFormat="false" ht="12.75" hidden="false" customHeight="false" outlineLevel="0" collapsed="false">
      <c r="A249" s="410"/>
      <c r="B249" s="411"/>
      <c r="C249" s="412" t="s">
        <v>936</v>
      </c>
      <c r="D249" s="413" t="s">
        <v>208</v>
      </c>
      <c r="E249" s="414" t="n">
        <v>1</v>
      </c>
      <c r="F249" s="414"/>
      <c r="G249" s="415"/>
      <c r="J249" s="357"/>
      <c r="BV249" s="357"/>
      <c r="BW249" s="357"/>
    </row>
    <row r="250" customFormat="false" ht="12.75" hidden="false" customHeight="false" outlineLevel="0" collapsed="false">
      <c r="A250" s="410"/>
      <c r="B250" s="411"/>
      <c r="C250" s="412" t="s">
        <v>937</v>
      </c>
      <c r="D250" s="413" t="s">
        <v>208</v>
      </c>
      <c r="E250" s="414" t="n">
        <v>1</v>
      </c>
      <c r="F250" s="414"/>
      <c r="G250" s="415"/>
      <c r="J250" s="357"/>
      <c r="BV250" s="357"/>
      <c r="BW250" s="357"/>
    </row>
    <row r="251" customFormat="false" ht="12.75" hidden="false" customHeight="false" outlineLevel="0" collapsed="false">
      <c r="A251" s="410"/>
      <c r="B251" s="411"/>
      <c r="C251" s="412" t="s">
        <v>938</v>
      </c>
      <c r="D251" s="413" t="s">
        <v>208</v>
      </c>
      <c r="E251" s="414" t="n">
        <v>1</v>
      </c>
      <c r="F251" s="414"/>
      <c r="G251" s="415"/>
      <c r="J251" s="357"/>
      <c r="BV251" s="357"/>
      <c r="BW251" s="357"/>
    </row>
    <row r="252" customFormat="false" ht="12.75" hidden="false" customHeight="false" outlineLevel="0" collapsed="false">
      <c r="A252" s="410"/>
      <c r="B252" s="411"/>
      <c r="C252" s="412" t="s">
        <v>939</v>
      </c>
      <c r="D252" s="413" t="s">
        <v>208</v>
      </c>
      <c r="E252" s="414" t="n">
        <v>1</v>
      </c>
      <c r="F252" s="414"/>
      <c r="G252" s="415"/>
      <c r="J252" s="357"/>
      <c r="BV252" s="357"/>
      <c r="BW252" s="357"/>
    </row>
    <row r="253" customFormat="false" ht="12.75" hidden="false" customHeight="false" outlineLevel="0" collapsed="false">
      <c r="A253" s="410"/>
      <c r="B253" s="411"/>
      <c r="C253" s="412" t="s">
        <v>940</v>
      </c>
      <c r="D253" s="413" t="s">
        <v>208</v>
      </c>
      <c r="E253" s="414" t="n">
        <v>1</v>
      </c>
      <c r="F253" s="414"/>
      <c r="G253" s="415"/>
      <c r="J253" s="357"/>
      <c r="BV253" s="357"/>
      <c r="BW253" s="357"/>
    </row>
    <row r="254" customFormat="false" ht="12.75" hidden="false" customHeight="false" outlineLevel="0" collapsed="false">
      <c r="A254" s="410"/>
      <c r="B254" s="411"/>
      <c r="C254" s="412" t="s">
        <v>941</v>
      </c>
      <c r="D254" s="413" t="s">
        <v>208</v>
      </c>
      <c r="E254" s="414" t="n">
        <v>2</v>
      </c>
      <c r="F254" s="414"/>
      <c r="G254" s="415"/>
      <c r="J254" s="357" t="n">
        <v>2</v>
      </c>
      <c r="V254" s="339" t="n">
        <v>3</v>
      </c>
      <c r="W254" s="339" t="n">
        <v>1</v>
      </c>
      <c r="X254" s="339" t="n">
        <v>28697903</v>
      </c>
      <c r="AU254" s="339" t="n">
        <v>1</v>
      </c>
      <c r="AV254" s="339" t="n">
        <f aca="false">IF(AU254=1,G254,0)</f>
        <v>0</v>
      </c>
      <c r="AW254" s="339" t="n">
        <f aca="false">IF(AU254=2,G254,0)</f>
        <v>0</v>
      </c>
      <c r="AX254" s="339" t="n">
        <f aca="false">IF(AU254=3,G254,0)</f>
        <v>0</v>
      </c>
      <c r="AY254" s="339" t="n">
        <f aca="false">IF(AU254=4,G254,0)</f>
        <v>0</v>
      </c>
      <c r="AZ254" s="339" t="n">
        <f aca="false">IF(AU254=5,G254,0)</f>
        <v>0</v>
      </c>
      <c r="BV254" s="357" t="n">
        <v>3</v>
      </c>
      <c r="BW254" s="357" t="n">
        <v>1</v>
      </c>
      <c r="CU254" s="339" t="n">
        <v>0</v>
      </c>
    </row>
    <row r="255" customFormat="false" ht="33.75" hidden="false" customHeight="false" outlineLevel="0" collapsed="false">
      <c r="A255" s="410" t="n">
        <v>69</v>
      </c>
      <c r="B255" s="411" t="s">
        <v>942</v>
      </c>
      <c r="C255" s="412" t="s">
        <v>943</v>
      </c>
      <c r="D255" s="413" t="s">
        <v>208</v>
      </c>
      <c r="E255" s="414" t="n">
        <v>1</v>
      </c>
      <c r="F255" s="414" t="n">
        <v>35000</v>
      </c>
      <c r="G255" s="415" t="n">
        <f aca="false">E255*F255</f>
        <v>35000</v>
      </c>
      <c r="J255" s="357"/>
      <c r="BV255" s="357"/>
      <c r="BW255" s="357"/>
    </row>
    <row r="256" customFormat="false" ht="12.75" hidden="false" customHeight="false" outlineLevel="0" collapsed="false">
      <c r="A256" s="410"/>
      <c r="B256" s="411"/>
      <c r="C256" s="412" t="s">
        <v>936</v>
      </c>
      <c r="D256" s="413" t="s">
        <v>208</v>
      </c>
      <c r="E256" s="414" t="n">
        <v>1</v>
      </c>
      <c r="F256" s="414"/>
      <c r="G256" s="415"/>
      <c r="J256" s="357"/>
      <c r="BV256" s="357"/>
      <c r="BW256" s="357"/>
    </row>
    <row r="257" customFormat="false" ht="12.75" hidden="false" customHeight="false" outlineLevel="0" collapsed="false">
      <c r="A257" s="410"/>
      <c r="B257" s="411"/>
      <c r="C257" s="412" t="s">
        <v>944</v>
      </c>
      <c r="D257" s="413" t="s">
        <v>208</v>
      </c>
      <c r="E257" s="414" t="n">
        <v>1</v>
      </c>
      <c r="F257" s="414"/>
      <c r="G257" s="415"/>
      <c r="J257" s="357"/>
      <c r="BV257" s="357"/>
      <c r="BW257" s="357"/>
    </row>
    <row r="258" customFormat="false" ht="12.75" hidden="false" customHeight="false" outlineLevel="0" collapsed="false">
      <c r="A258" s="410"/>
      <c r="B258" s="411"/>
      <c r="C258" s="412" t="s">
        <v>945</v>
      </c>
      <c r="D258" s="413" t="s">
        <v>208</v>
      </c>
      <c r="E258" s="414" t="n">
        <v>1</v>
      </c>
      <c r="F258" s="414"/>
      <c r="G258" s="415"/>
      <c r="J258" s="357"/>
      <c r="BV258" s="357"/>
      <c r="BW258" s="357"/>
    </row>
    <row r="259" customFormat="false" ht="12.75" hidden="false" customHeight="false" outlineLevel="0" collapsed="false">
      <c r="A259" s="410"/>
      <c r="B259" s="411"/>
      <c r="C259" s="412" t="s">
        <v>941</v>
      </c>
      <c r="D259" s="413" t="s">
        <v>208</v>
      </c>
      <c r="E259" s="414" t="n">
        <v>2</v>
      </c>
      <c r="F259" s="414"/>
      <c r="G259" s="415"/>
      <c r="J259" s="357"/>
      <c r="BV259" s="357"/>
      <c r="BW259" s="357"/>
    </row>
    <row r="260" customFormat="false" ht="12.75" hidden="false" customHeight="false" outlineLevel="0" collapsed="false">
      <c r="A260" s="427"/>
      <c r="B260" s="428" t="s">
        <v>287</v>
      </c>
      <c r="C260" s="429" t="str">
        <f aca="false">CONCATENATE(B114," ",C114)</f>
        <v>8 Trubní vedení</v>
      </c>
      <c r="D260" s="430"/>
      <c r="E260" s="431"/>
      <c r="F260" s="432"/>
      <c r="G260" s="433" t="n">
        <f aca="false">SUM(G114:G259)</f>
        <v>1258944.223</v>
      </c>
      <c r="J260" s="357"/>
      <c r="BV260" s="357"/>
      <c r="BW260" s="357"/>
    </row>
    <row r="261" customFormat="false" ht="12.75" hidden="false" customHeight="false" outlineLevel="0" collapsed="false">
      <c r="A261" s="404" t="s">
        <v>282</v>
      </c>
      <c r="B261" s="405" t="s">
        <v>946</v>
      </c>
      <c r="C261" s="406" t="s">
        <v>17</v>
      </c>
      <c r="D261" s="407"/>
      <c r="E261" s="408"/>
      <c r="F261" s="408"/>
      <c r="G261" s="409"/>
      <c r="J261" s="357" t="n">
        <v>2</v>
      </c>
      <c r="V261" s="339" t="n">
        <v>3</v>
      </c>
      <c r="W261" s="339" t="n">
        <v>1</v>
      </c>
      <c r="X261" s="339" t="n">
        <v>28697904</v>
      </c>
      <c r="AU261" s="339" t="n">
        <v>1</v>
      </c>
      <c r="AV261" s="339" t="n">
        <f aca="false">IF(AU261=1,G261,0)</f>
        <v>0</v>
      </c>
      <c r="AW261" s="339" t="n">
        <f aca="false">IF(AU261=2,G261,0)</f>
        <v>0</v>
      </c>
      <c r="AX261" s="339" t="n">
        <f aca="false">IF(AU261=3,G261,0)</f>
        <v>0</v>
      </c>
      <c r="AY261" s="339" t="n">
        <f aca="false">IF(AU261=4,G261,0)</f>
        <v>0</v>
      </c>
      <c r="AZ261" s="339" t="n">
        <f aca="false">IF(AU261=5,G261,0)</f>
        <v>0</v>
      </c>
      <c r="BV261" s="357" t="n">
        <v>3</v>
      </c>
      <c r="BW261" s="357" t="n">
        <v>1</v>
      </c>
      <c r="CU261" s="339" t="n">
        <v>0</v>
      </c>
    </row>
    <row r="262" customFormat="false" ht="12.75" hidden="false" customHeight="false" outlineLevel="0" collapsed="false">
      <c r="A262" s="410" t="n">
        <v>70</v>
      </c>
      <c r="B262" s="411" t="s">
        <v>947</v>
      </c>
      <c r="C262" s="412" t="s">
        <v>948</v>
      </c>
      <c r="D262" s="413" t="s">
        <v>208</v>
      </c>
      <c r="E262" s="414" t="n">
        <v>1</v>
      </c>
      <c r="F262" s="414" t="n">
        <v>1500</v>
      </c>
      <c r="G262" s="415" t="n">
        <f aca="false">E262*F262</f>
        <v>1500</v>
      </c>
      <c r="J262" s="357"/>
      <c r="BV262" s="357"/>
      <c r="BW262" s="357"/>
    </row>
    <row r="263" customFormat="false" ht="12.75" hidden="false" customHeight="true" outlineLevel="0" collapsed="false">
      <c r="A263" s="416"/>
      <c r="B263" s="417"/>
      <c r="C263" s="418" t="s">
        <v>949</v>
      </c>
      <c r="D263" s="418"/>
      <c r="E263" s="419" t="n">
        <v>1</v>
      </c>
      <c r="F263" s="420"/>
      <c r="G263" s="421"/>
      <c r="J263" s="357"/>
      <c r="BV263" s="357"/>
      <c r="BW263" s="357"/>
    </row>
    <row r="264" customFormat="false" ht="12.75" hidden="false" customHeight="false" outlineLevel="0" collapsed="false">
      <c r="A264" s="427"/>
      <c r="B264" s="428" t="s">
        <v>287</v>
      </c>
      <c r="C264" s="429" t="str">
        <f aca="false">CONCATENATE(B261," ",C261)</f>
        <v>96 Bourání konstrukcí</v>
      </c>
      <c r="D264" s="430"/>
      <c r="E264" s="431"/>
      <c r="F264" s="432"/>
      <c r="G264" s="433" t="n">
        <f aca="false">SUM(G261:G263)</f>
        <v>1500</v>
      </c>
      <c r="J264" s="357"/>
      <c r="BV264" s="357"/>
      <c r="BW264" s="357"/>
    </row>
    <row r="265" s="339" customFormat="true" ht="16.5" hidden="false" customHeight="true" outlineLevel="0" collapsed="false"/>
    <row r="266" customFormat="false" ht="18" hidden="false" customHeight="true" outlineLevel="0" collapsed="false">
      <c r="A266" s="404" t="s">
        <v>282</v>
      </c>
      <c r="B266" s="405" t="s">
        <v>533</v>
      </c>
      <c r="C266" s="406" t="s">
        <v>534</v>
      </c>
      <c r="D266" s="407"/>
      <c r="E266" s="408"/>
      <c r="F266" s="408"/>
      <c r="G266" s="409"/>
      <c r="J266" s="357"/>
      <c r="BV266" s="357"/>
      <c r="BW266" s="357"/>
    </row>
    <row r="267" customFormat="false" ht="12.75" hidden="false" customHeight="false" outlineLevel="0" collapsed="false">
      <c r="A267" s="410" t="n">
        <v>71</v>
      </c>
      <c r="B267" s="411" t="s">
        <v>950</v>
      </c>
      <c r="C267" s="412" t="s">
        <v>951</v>
      </c>
      <c r="D267" s="413" t="s">
        <v>42</v>
      </c>
      <c r="E267" s="414" t="n">
        <v>331.70807256</v>
      </c>
      <c r="F267" s="414" t="n">
        <v>10</v>
      </c>
      <c r="G267" s="415" t="n">
        <f aca="false">E267*F267</f>
        <v>3317.0807256</v>
      </c>
      <c r="J267" s="357" t="n">
        <v>4</v>
      </c>
      <c r="AV267" s="369" t="n">
        <f aca="false">SUM(AV91:AV266)</f>
        <v>404745.45</v>
      </c>
      <c r="AW267" s="369" t="n">
        <f aca="false">SUM(AW91:AW266)</f>
        <v>0</v>
      </c>
      <c r="AX267" s="369" t="n">
        <f aca="false">SUM(AX91:AX266)</f>
        <v>0</v>
      </c>
      <c r="AY267" s="369" t="n">
        <f aca="false">SUM(AY91:AY266)</f>
        <v>0</v>
      </c>
      <c r="AZ267" s="369" t="n">
        <f aca="false">SUM(AZ91:AZ266)</f>
        <v>0</v>
      </c>
    </row>
    <row r="268" customFormat="false" ht="12.75" hidden="false" customHeight="false" outlineLevel="0" collapsed="false">
      <c r="A268" s="427"/>
      <c r="B268" s="428" t="s">
        <v>287</v>
      </c>
      <c r="C268" s="429" t="str">
        <f aca="false">CONCATENATE(B266," ",C266)</f>
        <v>99 Staveništní přesun hmot</v>
      </c>
      <c r="D268" s="430"/>
      <c r="E268" s="431"/>
      <c r="F268" s="432"/>
      <c r="G268" s="433" t="n">
        <f aca="false">SUM(G266:G267)</f>
        <v>3317.0807256</v>
      </c>
      <c r="J268" s="357" t="n">
        <v>1</v>
      </c>
    </row>
    <row r="269" s="339" customFormat="true" ht="12.75" hidden="false" customHeight="false" outlineLevel="0" collapsed="false"/>
    <row r="270" s="339" customFormat="true" ht="12.75" hidden="false" customHeight="false" outlineLevel="0" collapsed="false"/>
    <row r="271" s="339" customFormat="true" ht="12.75" hidden="false" customHeight="false" outlineLevel="0" collapsed="false"/>
    <row r="272" s="339" customFormat="true" ht="12.75" hidden="false" customHeight="false" outlineLevel="0" collapsed="false"/>
    <row r="273" s="339" customFormat="true" ht="12.75" hidden="false" customHeight="false" outlineLevel="0" collapsed="false"/>
    <row r="274" s="339" customFormat="true" ht="12.75" hidden="false" customHeight="false" outlineLevel="0" collapsed="false"/>
    <row r="275" s="339" customFormat="true" ht="12.75" hidden="false" customHeight="false" outlineLevel="0" collapsed="false"/>
    <row r="276" s="339" customFormat="true" ht="12.75" hidden="false" customHeight="false" outlineLevel="0" collapsed="false"/>
    <row r="277" s="339" customFormat="true" ht="12.75" hidden="false" customHeight="false" outlineLevel="0" collapsed="false"/>
    <row r="278" s="339" customFormat="true" ht="12.75" hidden="false" customHeight="false" outlineLevel="0" collapsed="false"/>
    <row r="279" s="339" customFormat="true" ht="24" hidden="false" customHeight="true" outlineLevel="0" collapsed="false">
      <c r="A279" s="462" t="s">
        <v>952</v>
      </c>
      <c r="B279" s="462"/>
    </row>
    <row r="280" s="339" customFormat="true" ht="12.75" hidden="false" customHeight="false" outlineLevel="0" collapsed="false"/>
    <row r="281" s="339" customFormat="true" ht="18.75" hidden="false" customHeight="true" outlineLevel="0" collapsed="false">
      <c r="B281" s="380" t="s">
        <v>538</v>
      </c>
    </row>
    <row r="282" customFormat="false" ht="18.75" hidden="false" customHeight="true" outlineLevel="0" collapsed="false">
      <c r="A282" s="463" t="s">
        <v>18</v>
      </c>
      <c r="B282" s="464" t="s">
        <v>47</v>
      </c>
      <c r="C282" s="464"/>
      <c r="D282" s="464"/>
      <c r="E282" s="464"/>
      <c r="F282" s="464"/>
      <c r="G282" s="465" t="n">
        <f aca="false">G100</f>
        <v>653504.9715</v>
      </c>
    </row>
    <row r="283" customFormat="false" ht="18.75" hidden="false" customHeight="true" outlineLevel="0" collapsed="false">
      <c r="A283" s="466" t="s">
        <v>464</v>
      </c>
      <c r="B283" s="467" t="s">
        <v>465</v>
      </c>
      <c r="C283" s="467"/>
      <c r="D283" s="467"/>
      <c r="E283" s="467"/>
      <c r="F283" s="467"/>
      <c r="G283" s="468" t="n">
        <f aca="false">G113</f>
        <v>55356.584</v>
      </c>
    </row>
    <row r="284" customFormat="false" ht="18.75" hidden="false" customHeight="true" outlineLevel="0" collapsed="false">
      <c r="A284" s="466" t="s">
        <v>471</v>
      </c>
      <c r="B284" s="467" t="s">
        <v>472</v>
      </c>
      <c r="C284" s="467"/>
      <c r="D284" s="467"/>
      <c r="E284" s="467"/>
      <c r="F284" s="467"/>
      <c r="G284" s="468" t="n">
        <f aca="false">G260</f>
        <v>1258944.223</v>
      </c>
    </row>
    <row r="285" customFormat="false" ht="18.75" hidden="false" customHeight="true" outlineLevel="0" collapsed="false">
      <c r="A285" s="466" t="s">
        <v>946</v>
      </c>
      <c r="B285" s="467" t="s">
        <v>17</v>
      </c>
      <c r="C285" s="467"/>
      <c r="D285" s="467"/>
      <c r="E285" s="467"/>
      <c r="F285" s="467"/>
      <c r="G285" s="468" t="n">
        <f aca="false">G264</f>
        <v>1500</v>
      </c>
    </row>
    <row r="286" customFormat="false" ht="18.75" hidden="false" customHeight="true" outlineLevel="0" collapsed="false">
      <c r="A286" s="469" t="s">
        <v>533</v>
      </c>
      <c r="B286" s="470" t="s">
        <v>534</v>
      </c>
      <c r="C286" s="470"/>
      <c r="D286" s="470"/>
      <c r="E286" s="470"/>
      <c r="F286" s="471"/>
      <c r="G286" s="468" t="n">
        <f aca="false">G268</f>
        <v>3317.0807256</v>
      </c>
    </row>
    <row r="287" s="383" customFormat="true" ht="21" hidden="false" customHeight="true" outlineLevel="0" collapsed="false">
      <c r="B287" s="472" t="s">
        <v>953</v>
      </c>
      <c r="C287" s="473"/>
      <c r="D287" s="474"/>
      <c r="E287" s="474"/>
      <c r="F287" s="473"/>
      <c r="G287" s="475" t="n">
        <f aca="false">SUM(G282:G286)</f>
        <v>1972622.8592256</v>
      </c>
    </row>
    <row r="288" s="339" customFormat="true" ht="12.75" hidden="false" customHeight="false" outlineLevel="0" collapsed="false"/>
    <row r="289" s="339" customFormat="true" ht="12.75" hidden="false" customHeight="false" outlineLevel="0" collapsed="false"/>
    <row r="290" s="339" customFormat="true" ht="12.75" hidden="false" customHeight="false" outlineLevel="0" collapsed="false"/>
    <row r="291" s="339" customFormat="true" ht="12.75" hidden="false" customHeight="false" outlineLevel="0" collapsed="false"/>
    <row r="292" s="339" customFormat="true" ht="12.75" hidden="false" customHeight="false" outlineLevel="0" collapsed="false"/>
    <row r="293" s="339" customFormat="true" ht="12.75" hidden="false" customHeight="false" outlineLevel="0" collapsed="false"/>
    <row r="294" s="339" customFormat="true" ht="12.75" hidden="false" customHeight="false" outlineLevel="0" collapsed="false"/>
    <row r="295" s="339" customFormat="true" ht="12.75" hidden="false" customHeight="false" outlineLevel="0" collapsed="false"/>
    <row r="296" s="339" customFormat="true" ht="12.75" hidden="false" customHeight="false" outlineLevel="0" collapsed="false"/>
    <row r="297" s="339" customFormat="true" ht="12.75" hidden="false" customHeight="false" outlineLevel="0" collapsed="false"/>
    <row r="298" s="339" customFormat="true" ht="12.75" hidden="false" customHeight="false" outlineLevel="0" collapsed="false"/>
    <row r="299" s="339" customFormat="true" ht="12.75" hidden="false" customHeight="false" outlineLevel="0" collapsed="false"/>
    <row r="300" s="339" customFormat="true" ht="12.75" hidden="false" customHeight="false" outlineLevel="0" collapsed="false"/>
    <row r="301" s="339" customFormat="true" ht="12.75" hidden="false" customHeight="false" outlineLevel="0" collapsed="false"/>
    <row r="302" s="339" customFormat="true" ht="12.75" hidden="false" customHeight="false" outlineLevel="0" collapsed="false"/>
    <row r="303" s="339" customFormat="true" ht="12.75" hidden="false" customHeight="false" outlineLevel="0" collapsed="false"/>
    <row r="304" s="339" customFormat="true" ht="12.75" hidden="false" customHeight="false" outlineLevel="0" collapsed="false"/>
    <row r="305" s="339" customFormat="true" ht="12.75" hidden="false" customHeight="false" outlineLevel="0" collapsed="false"/>
    <row r="306" s="339" customFormat="true" ht="12.75" hidden="false" customHeight="false" outlineLevel="0" collapsed="false"/>
    <row r="307" s="339" customFormat="true" ht="12.75" hidden="false" customHeight="false" outlineLevel="0" collapsed="false"/>
    <row r="308" s="339" customFormat="true" ht="12.75" hidden="false" customHeight="false" outlineLevel="0" collapsed="false"/>
    <row r="309" s="339" customFormat="true" ht="12.75" hidden="false" customHeight="false" outlineLevel="0" collapsed="false"/>
    <row r="310" s="339" customFormat="true" ht="12.75" hidden="false" customHeight="false" outlineLevel="0" collapsed="false"/>
    <row r="311" s="339" customFormat="true" ht="12.75" hidden="false" customHeight="false" outlineLevel="0" collapsed="false"/>
    <row r="312" s="339" customFormat="true" ht="12.75" hidden="false" customHeight="false" outlineLevel="0" collapsed="false"/>
    <row r="313" s="339" customFormat="true" ht="12.75" hidden="false" customHeight="false" outlineLevel="0" collapsed="false"/>
    <row r="314" s="339" customFormat="true" ht="12.75" hidden="false" customHeight="false" outlineLevel="0" collapsed="false"/>
    <row r="315" s="339" customFormat="true" ht="12.75" hidden="false" customHeight="false" outlineLevel="0" collapsed="false"/>
    <row r="316" s="339" customFormat="true" ht="12.75" hidden="false" customHeight="false" outlineLevel="0" collapsed="false"/>
    <row r="317" s="339" customFormat="true" ht="12.75" hidden="false" customHeight="false" outlineLevel="0" collapsed="false"/>
    <row r="318" s="339" customFormat="true" ht="12.75" hidden="false" customHeight="false" outlineLevel="0" collapsed="false"/>
    <row r="319" s="339" customFormat="true" ht="12.75" hidden="false" customHeight="false" outlineLevel="0" collapsed="false"/>
    <row r="320" s="339" customFormat="true" ht="12.75" hidden="false" customHeight="false" outlineLevel="0" collapsed="false"/>
    <row r="321" s="339" customFormat="true" ht="12.75" hidden="false" customHeight="false" outlineLevel="0" collapsed="false"/>
    <row r="322" s="339" customFormat="true" ht="12.75" hidden="false" customHeight="false" outlineLevel="0" collapsed="false"/>
    <row r="323" s="339" customFormat="true" ht="12.75" hidden="false" customHeight="false" outlineLevel="0" collapsed="false"/>
    <row r="324" s="339" customFormat="true" ht="12.75" hidden="false" customHeight="false" outlineLevel="0" collapsed="false"/>
    <row r="325" s="339" customFormat="true" ht="12.75" hidden="false" customHeight="false" outlineLevel="0" collapsed="false"/>
    <row r="326" s="339" customFormat="true" ht="12.75" hidden="false" customHeight="false" outlineLevel="0" collapsed="false"/>
    <row r="327" s="339" customFormat="true" ht="12.75" hidden="false" customHeight="false" outlineLevel="0" collapsed="false"/>
    <row r="328" s="339" customFormat="true" ht="12.75" hidden="false" customHeight="false" outlineLevel="0" collapsed="false"/>
    <row r="329" s="339" customFormat="true" ht="12.75" hidden="false" customHeight="false" outlineLevel="0" collapsed="false"/>
    <row r="330" s="339" customFormat="true" ht="12.75" hidden="false" customHeight="false" outlineLevel="0" collapsed="false"/>
    <row r="331" s="339" customFormat="true" ht="12.75" hidden="false" customHeight="false" outlineLevel="0" collapsed="false"/>
    <row r="332" customFormat="false" ht="12.75" hidden="false" customHeight="false" outlineLevel="0" collapsed="false">
      <c r="A332" s="389"/>
      <c r="B332" s="389"/>
    </row>
    <row r="333" customFormat="false" ht="12.75" hidden="false" customHeight="false" outlineLevel="0" collapsed="false">
      <c r="C333" s="390"/>
      <c r="D333" s="390"/>
      <c r="E333" s="447"/>
      <c r="F333" s="390"/>
      <c r="G333" s="393"/>
    </row>
    <row r="334" customFormat="false" ht="12.75" hidden="false" customHeight="false" outlineLevel="0" collapsed="false">
      <c r="A334" s="389"/>
      <c r="B334" s="389"/>
    </row>
  </sheetData>
  <mergeCells count="166">
    <mergeCell ref="C7:D7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C30:D30"/>
    <mergeCell ref="C31:D31"/>
    <mergeCell ref="C32:D32"/>
    <mergeCell ref="C33:D33"/>
    <mergeCell ref="C34:D34"/>
    <mergeCell ref="C35:D35"/>
    <mergeCell ref="C36:D36"/>
    <mergeCell ref="C37:D37"/>
    <mergeCell ref="C38:D38"/>
    <mergeCell ref="C39:D39"/>
    <mergeCell ref="C40:D40"/>
    <mergeCell ref="C41:D41"/>
    <mergeCell ref="C42:D42"/>
    <mergeCell ref="C43:D43"/>
    <mergeCell ref="C44:D44"/>
    <mergeCell ref="C45:D45"/>
    <mergeCell ref="C46:D46"/>
    <mergeCell ref="C47:D47"/>
    <mergeCell ref="C48:D48"/>
    <mergeCell ref="C49:D49"/>
    <mergeCell ref="C50:D50"/>
    <mergeCell ref="C51:D51"/>
    <mergeCell ref="C52:D52"/>
    <mergeCell ref="C53:D53"/>
    <mergeCell ref="C54:D54"/>
    <mergeCell ref="C55:D55"/>
    <mergeCell ref="C56:D56"/>
    <mergeCell ref="C57:D57"/>
    <mergeCell ref="C61:D61"/>
    <mergeCell ref="C62:D62"/>
    <mergeCell ref="C63:D63"/>
    <mergeCell ref="C64:D64"/>
    <mergeCell ref="C67:D67"/>
    <mergeCell ref="C69:D69"/>
    <mergeCell ref="C71:D71"/>
    <mergeCell ref="C73:D73"/>
    <mergeCell ref="C75:D75"/>
    <mergeCell ref="C77:D77"/>
    <mergeCell ref="C80:D80"/>
    <mergeCell ref="C81:D81"/>
    <mergeCell ref="C82:D82"/>
    <mergeCell ref="C83:D83"/>
    <mergeCell ref="C84:D84"/>
    <mergeCell ref="C85:D85"/>
    <mergeCell ref="C87:D87"/>
    <mergeCell ref="C88:D88"/>
    <mergeCell ref="C89:D89"/>
    <mergeCell ref="C91:D91"/>
    <mergeCell ref="C92:D92"/>
    <mergeCell ref="C93:D93"/>
    <mergeCell ref="C95:D95"/>
    <mergeCell ref="C97:D97"/>
    <mergeCell ref="C99:D99"/>
    <mergeCell ref="C103:D103"/>
    <mergeCell ref="C104:D104"/>
    <mergeCell ref="C106:D106"/>
    <mergeCell ref="C107:D107"/>
    <mergeCell ref="C109:D109"/>
    <mergeCell ref="C112:D112"/>
    <mergeCell ref="C116:D116"/>
    <mergeCell ref="C117:D117"/>
    <mergeCell ref="C118:D118"/>
    <mergeCell ref="C119:D119"/>
    <mergeCell ref="C120:D120"/>
    <mergeCell ref="C121:D121"/>
    <mergeCell ref="C122:D122"/>
    <mergeCell ref="C123:D123"/>
    <mergeCell ref="C125:D125"/>
    <mergeCell ref="C126:D126"/>
    <mergeCell ref="C127:D127"/>
    <mergeCell ref="C128:D128"/>
    <mergeCell ref="C129:D129"/>
    <mergeCell ref="C130:D130"/>
    <mergeCell ref="C131:D131"/>
    <mergeCell ref="C132:D132"/>
    <mergeCell ref="C133:D133"/>
    <mergeCell ref="C134:D134"/>
    <mergeCell ref="C135:D135"/>
    <mergeCell ref="C136:D136"/>
    <mergeCell ref="C137:D137"/>
    <mergeCell ref="C138:D138"/>
    <mergeCell ref="C140:D140"/>
    <mergeCell ref="C141:D141"/>
    <mergeCell ref="C142:D142"/>
    <mergeCell ref="C143:D143"/>
    <mergeCell ref="C144:D144"/>
    <mergeCell ref="C146:D146"/>
    <mergeCell ref="C147:D147"/>
    <mergeCell ref="C148:D148"/>
    <mergeCell ref="C149:D149"/>
    <mergeCell ref="C151:D151"/>
    <mergeCell ref="C152:D152"/>
    <mergeCell ref="C153:D153"/>
    <mergeCell ref="C154:D154"/>
    <mergeCell ref="C155:D155"/>
    <mergeCell ref="C156:D156"/>
    <mergeCell ref="C157:D157"/>
    <mergeCell ref="C158:D158"/>
    <mergeCell ref="C159:D159"/>
    <mergeCell ref="C160:D160"/>
    <mergeCell ref="C161:D161"/>
    <mergeCell ref="C162:D162"/>
    <mergeCell ref="C163:D163"/>
    <mergeCell ref="C164:D164"/>
    <mergeCell ref="C165:D165"/>
    <mergeCell ref="C166:D166"/>
    <mergeCell ref="C167:D167"/>
    <mergeCell ref="C168:D168"/>
    <mergeCell ref="C169:D169"/>
    <mergeCell ref="C170:D170"/>
    <mergeCell ref="C171:D171"/>
    <mergeCell ref="C173:D173"/>
    <mergeCell ref="C174:D174"/>
    <mergeCell ref="C175:D175"/>
    <mergeCell ref="C176:D176"/>
    <mergeCell ref="C177:D177"/>
    <mergeCell ref="C178:D178"/>
    <mergeCell ref="C179:D179"/>
    <mergeCell ref="C180:D180"/>
    <mergeCell ref="C181:D181"/>
    <mergeCell ref="C182:D182"/>
    <mergeCell ref="C184:D184"/>
    <mergeCell ref="C185:D185"/>
    <mergeCell ref="C187:D187"/>
    <mergeCell ref="C188:D188"/>
    <mergeCell ref="C189:D189"/>
    <mergeCell ref="C191:D191"/>
    <mergeCell ref="C192:D192"/>
    <mergeCell ref="C196:D196"/>
    <mergeCell ref="C198:D198"/>
    <mergeCell ref="C199:D199"/>
    <mergeCell ref="C204:D204"/>
    <mergeCell ref="C206:D206"/>
    <mergeCell ref="C208:D208"/>
    <mergeCell ref="C210:D210"/>
    <mergeCell ref="C212:D212"/>
    <mergeCell ref="C214:D214"/>
    <mergeCell ref="C216:D216"/>
    <mergeCell ref="C218:D218"/>
    <mergeCell ref="C220:D220"/>
    <mergeCell ref="C232:D232"/>
    <mergeCell ref="C233:D233"/>
    <mergeCell ref="C235:D235"/>
    <mergeCell ref="C236:D236"/>
    <mergeCell ref="C263:D263"/>
  </mergeCells>
  <printOptions headings="false" gridLines="false" gridLinesSet="true" horizontalCentered="false" verticalCentered="false"/>
  <pageMargins left="0.529861111111111" right="0.39375" top="0.590277777777778" bottom="0.984027777777778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>&amp;L&amp;9Zpracováno programem &amp;"Arial CE,Běžné"BUILDpower,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8</TotalTime>
  <Application>LibreOffice/7.0.5.2$Windows_X86_64 LibreOffice_project/64390860c6cd0aca4beafafcfd84613dd9dfb63a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2020-08-10T16:06:45Z</dcterms:created>
  <dc:creator>ROZTYLY</dc:creator>
  <dc:description/>
  <dc:language>cs-CZ</dc:language>
  <cp:lastModifiedBy>Eva Surmová</cp:lastModifiedBy>
  <cp:lastPrinted>2021-03-22T11:24:37Z</cp:lastPrinted>
  <dcterms:modified xsi:type="dcterms:W3CDTF">2022-04-29T13:37:09Z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